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9600" windowHeight="11640" tabRatio="602" activeTab="0"/>
  </bookViews>
  <sheets>
    <sheet name="Прил. Прог. 14г." sheetId="1" r:id="rId1"/>
  </sheets>
  <definedNames>
    <definedName name="_xlnm.Print_Area" localSheetId="0">'Прил. Прог. 14г.'!$A$1:$N$126</definedName>
  </definedNames>
  <calcPr fullCalcOnLoad="1"/>
</workbook>
</file>

<file path=xl/sharedStrings.xml><?xml version="1.0" encoding="utf-8"?>
<sst xmlns="http://schemas.openxmlformats.org/spreadsheetml/2006/main" count="579" uniqueCount="209">
  <si>
    <t>№</t>
  </si>
  <si>
    <t>Наименование программы</t>
  </si>
  <si>
    <t>Бюджетная классификация</t>
  </si>
  <si>
    <t>0709</t>
  </si>
  <si>
    <t>3</t>
  </si>
  <si>
    <t>1006</t>
  </si>
  <si>
    <t>4</t>
  </si>
  <si>
    <t>0502</t>
  </si>
  <si>
    <t xml:space="preserve">Исполнители </t>
  </si>
  <si>
    <t>0302</t>
  </si>
  <si>
    <t>0412</t>
  </si>
  <si>
    <t>1</t>
  </si>
  <si>
    <t>0501</t>
  </si>
  <si>
    <t>0707</t>
  </si>
  <si>
    <t>8</t>
  </si>
  <si>
    <t>0801</t>
  </si>
  <si>
    <t>5</t>
  </si>
  <si>
    <t>6</t>
  </si>
  <si>
    <t>7</t>
  </si>
  <si>
    <t>10</t>
  </si>
  <si>
    <t>2</t>
  </si>
  <si>
    <t>903</t>
  </si>
  <si>
    <t>795 01 00</t>
  </si>
  <si>
    <t>795 02 00</t>
  </si>
  <si>
    <t>902</t>
  </si>
  <si>
    <t>795 03 00</t>
  </si>
  <si>
    <t>795 04 00</t>
  </si>
  <si>
    <t>905</t>
  </si>
  <si>
    <t>795 05 00</t>
  </si>
  <si>
    <t>795 06 00</t>
  </si>
  <si>
    <t>795 07 00</t>
  </si>
  <si>
    <t>795 08 00</t>
  </si>
  <si>
    <t>795 09 00</t>
  </si>
  <si>
    <t>795 10 00</t>
  </si>
  <si>
    <t>795 11 00</t>
  </si>
  <si>
    <t xml:space="preserve">Председатель Комитета финансов </t>
  </si>
  <si>
    <t>901</t>
  </si>
  <si>
    <t>Реквизиты правового акта об утверждении программы</t>
  </si>
  <si>
    <t>По бюджету</t>
  </si>
  <si>
    <t>в проекте</t>
  </si>
  <si>
    <t>Решение Думы № 1202 от 20.10.2010</t>
  </si>
  <si>
    <t>Н.А.Касимовская</t>
  </si>
  <si>
    <t>0113</t>
  </si>
  <si>
    <t xml:space="preserve"> </t>
  </si>
  <si>
    <t>Комитет финансов</t>
  </si>
  <si>
    <t xml:space="preserve">тыс.руб.  </t>
  </si>
  <si>
    <t>Председатель Комитета финансов администрации МР УРМО</t>
  </si>
  <si>
    <t>КЦСР</t>
  </si>
  <si>
    <t>КВР</t>
  </si>
  <si>
    <t>План 2013 год</t>
  </si>
  <si>
    <t>План 2014 год</t>
  </si>
  <si>
    <t>План 2012 год</t>
  </si>
  <si>
    <t>1101</t>
  </si>
  <si>
    <t>0605</t>
  </si>
  <si>
    <t>к Решению Думы муниципального района</t>
  </si>
  <si>
    <t>Усольского районного муниципального образования</t>
  </si>
  <si>
    <t>РзПз</t>
  </si>
  <si>
    <t>итого:</t>
  </si>
  <si>
    <t>ВСЕГО:</t>
  </si>
  <si>
    <t>Комитет по образованию</t>
  </si>
  <si>
    <t>Н. А. Касимовская</t>
  </si>
  <si>
    <t>610</t>
  </si>
  <si>
    <t>240</t>
  </si>
  <si>
    <t>310</t>
  </si>
  <si>
    <t xml:space="preserve">"Об утверждении бюджета на 2014 год </t>
  </si>
  <si>
    <t>и на плановый период 2015 и 2016 годов"</t>
  </si>
  <si>
    <t>1.1</t>
  </si>
  <si>
    <t>0701</t>
  </si>
  <si>
    <t>795 01 01</t>
  </si>
  <si>
    <t>0702</t>
  </si>
  <si>
    <t>1.2</t>
  </si>
  <si>
    <t>795 01 02</t>
  </si>
  <si>
    <t>1.3</t>
  </si>
  <si>
    <t>795 01 03</t>
  </si>
  <si>
    <t xml:space="preserve">903 </t>
  </si>
  <si>
    <t>1.4</t>
  </si>
  <si>
    <t>795 01 04</t>
  </si>
  <si>
    <t>1.5</t>
  </si>
  <si>
    <t>795 01 05</t>
  </si>
  <si>
    <t>1.6</t>
  </si>
  <si>
    <t>795 01 06</t>
  </si>
  <si>
    <t xml:space="preserve">0709 </t>
  </si>
  <si>
    <t>1.7</t>
  </si>
  <si>
    <t>795 01 07</t>
  </si>
  <si>
    <t>1.8</t>
  </si>
  <si>
    <t>795 01 08</t>
  </si>
  <si>
    <t>2.1</t>
  </si>
  <si>
    <t>3.1.</t>
  </si>
  <si>
    <t>795 03 01</t>
  </si>
  <si>
    <t>3.2</t>
  </si>
  <si>
    <t>795 03 02</t>
  </si>
  <si>
    <t>3.3</t>
  </si>
  <si>
    <t>795 03 03</t>
  </si>
  <si>
    <t>3.4</t>
  </si>
  <si>
    <t>795 03 04</t>
  </si>
  <si>
    <t>3.5</t>
  </si>
  <si>
    <t>795 03 05</t>
  </si>
  <si>
    <t>Отдел культуры</t>
  </si>
  <si>
    <t>3.6</t>
  </si>
  <si>
    <t>795 03 06</t>
  </si>
  <si>
    <t>4.1</t>
  </si>
  <si>
    <t>Администрация</t>
  </si>
  <si>
    <t>795 04 01</t>
  </si>
  <si>
    <t>4.2</t>
  </si>
  <si>
    <t>795 04 02</t>
  </si>
  <si>
    <t>4.3</t>
  </si>
  <si>
    <t>795 04 03</t>
  </si>
  <si>
    <t>4.4</t>
  </si>
  <si>
    <t>795 04 04</t>
  </si>
  <si>
    <t>4.5</t>
  </si>
  <si>
    <t>795 04 05</t>
  </si>
  <si>
    <t>5.1</t>
  </si>
  <si>
    <t>795 05 01</t>
  </si>
  <si>
    <t>5.2</t>
  </si>
  <si>
    <t>795 05 02</t>
  </si>
  <si>
    <t>6.1</t>
  </si>
  <si>
    <t>795 06 01</t>
  </si>
  <si>
    <t>6.2</t>
  </si>
  <si>
    <t>795 06 02</t>
  </si>
  <si>
    <t>6.3</t>
  </si>
  <si>
    <t>795 06 03</t>
  </si>
  <si>
    <t>9</t>
  </si>
  <si>
    <t>9.1</t>
  </si>
  <si>
    <t>795 09 01</t>
  </si>
  <si>
    <t>9.2</t>
  </si>
  <si>
    <t>795 09 02</t>
  </si>
  <si>
    <t>9.3</t>
  </si>
  <si>
    <t>795 09 03</t>
  </si>
  <si>
    <t>10.1</t>
  </si>
  <si>
    <t>795 10 01</t>
  </si>
  <si>
    <t>10.2</t>
  </si>
  <si>
    <t>795 10 02</t>
  </si>
  <si>
    <t>10.3</t>
  </si>
  <si>
    <t>795 10 03</t>
  </si>
  <si>
    <t>10.4</t>
  </si>
  <si>
    <t>795 10 04</t>
  </si>
  <si>
    <t>11</t>
  </si>
  <si>
    <t>11.1</t>
  </si>
  <si>
    <t>795 11 01</t>
  </si>
  <si>
    <t>11.2</t>
  </si>
  <si>
    <t>795 11 02</t>
  </si>
  <si>
    <t>11.3</t>
  </si>
  <si>
    <t>795 11 03</t>
  </si>
  <si>
    <t>11.4</t>
  </si>
  <si>
    <t>795 11 04</t>
  </si>
  <si>
    <t>12</t>
  </si>
  <si>
    <t>795 12 00</t>
  </si>
  <si>
    <t>"Развитие физической культуры и спорта"</t>
  </si>
  <si>
    <t>РАСПРЕДЕЛЕНИЕ БЮДЖЕТНЫХ АССИГНОВАНИЙ НА РЕАЛИЗАЦИЮ МУНИЦИПАЛЬНЫХ ПРОГРАММ НА 2014 ГОД</t>
  </si>
  <si>
    <t>795 02 20</t>
  </si>
  <si>
    <t>2.2</t>
  </si>
  <si>
    <t>795 02 10</t>
  </si>
  <si>
    <t>2.3</t>
  </si>
  <si>
    <t>795 02 30</t>
  </si>
  <si>
    <t>1001</t>
  </si>
  <si>
    <t>0804</t>
  </si>
  <si>
    <t>ГРБС</t>
  </si>
  <si>
    <t>Приложение №14</t>
  </si>
  <si>
    <t>Подпрограмма "Информатизация системы образования Усольского района"</t>
  </si>
  <si>
    <t>Подпрограмма "Методическое сопровождение системы образования"</t>
  </si>
  <si>
    <t>Подпрограмма "Обучение и воспитание одаренных детей"</t>
  </si>
  <si>
    <t>Основное мероприятие "Развитие инфраструктуры образовательных учреждений"</t>
  </si>
  <si>
    <t>Основное мероприятие "Лицензирование и аккредитация образовательных учреждений"</t>
  </si>
  <si>
    <t>Подпрограмма "Здоровое поколение"</t>
  </si>
  <si>
    <t>Подпрограмма "Организация и обеспечение отдыха, оздоровления и занятости детей и подростков"</t>
  </si>
  <si>
    <t>Подпрограмма  "Развитие дошкольного образования на территории Усольского района"</t>
  </si>
  <si>
    <t>Основное мероприятие "Организация культурно-досуговой деятельности, поддержка народного творчества, народных промысел и ремесел"</t>
  </si>
  <si>
    <t>Основное мероприятие  "Развитие дополнительного образования в сфере культуры"</t>
  </si>
  <si>
    <t>Основное мероприятие "Организация деятельности библиотек"</t>
  </si>
  <si>
    <t>Основное мероприятие "Качественное развитие потенциала и воспитание"</t>
  </si>
  <si>
    <t>Основное мероприятие  "Патриотическое воспитание молодежи"</t>
  </si>
  <si>
    <t>Основное мероприятие  "Комплексные меры против наркотиков"</t>
  </si>
  <si>
    <t>Основное мероприятие "Противодействие ВИЧ/СПИД"</t>
  </si>
  <si>
    <t>Подпрограмма  "Социально-экономическая поддержка молодых специалистов"</t>
  </si>
  <si>
    <t>Подпрограмма  "Обеспечение жильем молодых семей"</t>
  </si>
  <si>
    <t>Муниципальная программа "Развитие инфраструктуры и обеспечение условий жизнедеятельности населения в УРМО"</t>
  </si>
  <si>
    <t>Подпрограмма  "Энергосбережение и повышение энергетической эффективности"</t>
  </si>
  <si>
    <t>Подпрограмма "Модернизация объектов коммунальной инфраструктуры"</t>
  </si>
  <si>
    <t>Подпрограмма "Проведение капитального ремонта многоквартирных  домов"</t>
  </si>
  <si>
    <t>Подпрограмма "Переселение граждан из ветхого и аварийного жилья"</t>
  </si>
  <si>
    <t>Муниципальная программа  "Повышение безопасности дорожного движения"</t>
  </si>
  <si>
    <t>Подпрограмма  "Обеспечение безопасности дорожного движения"</t>
  </si>
  <si>
    <t>Муниципальная программа  "Безопасность населения и территории"</t>
  </si>
  <si>
    <t>Подпрограмма  "Обеспечение безопасности школьных перевозок"</t>
  </si>
  <si>
    <t>Подпрограмма  "Обеспечение пожарной безопасности в образовательных учрежденях"</t>
  </si>
  <si>
    <t>Подпрограмма  "Обеспечение охраны в образовательных учреждениях"</t>
  </si>
  <si>
    <t>Подпрограмма "Обеспечение пожарной безопасности в учреждениях культуры"</t>
  </si>
  <si>
    <t>Муниципальная программа "Профилактика безнадзорности и правонарушений несовершеннолетних на 2014-2016 гг."</t>
  </si>
  <si>
    <t>Муниципальная программа "Старшее поколение"</t>
  </si>
  <si>
    <t>Подпрограмма "Старшее поколение"</t>
  </si>
  <si>
    <t>Подпрограмма  "Празднование Победы в Великой Отечественной войне"</t>
  </si>
  <si>
    <t>Подпрограмма  "Выплаты пенсий  лицам, замещавшим областные государственные должности и гражданам, замещавшим должности государственной службы"</t>
  </si>
  <si>
    <t>Муниципальная программа  "Улучшение условий и охраны труда в УРМО"</t>
  </si>
  <si>
    <t>Основное мероприятие  "Снижение уровня производственного травматизма"</t>
  </si>
  <si>
    <t>Подпрограмма  "Улучшение условий и охраны труда в администрации"</t>
  </si>
  <si>
    <t>Подпрограмма  "Улучшение условий и охраны труда в образовательных учреждениях"</t>
  </si>
  <si>
    <t>Подпрограмма "Улучшение условий и охраны труда в учреждениях культуры"</t>
  </si>
  <si>
    <t>Муниципальная программа  "Формирование устойчивой экономической базы"</t>
  </si>
  <si>
    <t>Подпрограмма  "Поддержка и развитие малого предпринимательства</t>
  </si>
  <si>
    <t>Подпрограмма "Повышение эфективности бюджетных расходов"</t>
  </si>
  <si>
    <t>Подпрограмма "Совершенствование системы управления муниципальным имуществом"</t>
  </si>
  <si>
    <t>Муниципальная программа  "Развитие физической культуры и спорта"</t>
  </si>
  <si>
    <t>Муниципальная программа  "Профилактика правонарушений и общественной безопасности "</t>
  </si>
  <si>
    <t>Муниципальная программа  "Развитие системы образования Усольского района" на 2014-2018 годы.</t>
  </si>
  <si>
    <t>Муниципальная программа  "Развитие культуры УРМО на 2014-2018гг."</t>
  </si>
  <si>
    <t>Муниципавльная программа "Молодежная политика УРМО  на 2014-2018гг."</t>
  </si>
  <si>
    <t>Подпрограмма  "Защита окружающей среды на 2013-2017гг"</t>
  </si>
  <si>
    <t>Подпрограмма "Развитие торговли в УРМО  на 2013-2017гг."</t>
  </si>
  <si>
    <t>№ 92    от  24.12.2013г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</si>
</sst>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#,##0.0_р_."/>
    <numFmt numFmtId="169" formatCode="0.0"/>
    <numFmt numFmtId="170" formatCode="#,##0.000_р_."/>
    <numFmt numFmtId="171" formatCode="#,##0_р_."/>
    <numFmt numFmtId="172" formatCode="#,##0.0"/>
    <numFmt numFmtId="173" formatCode="[$€-2]\ ###,000_);[Red]\([$€-2]\ ###,000\)"/>
    <numFmt numFmtId="174" formatCode="[$-FC19]d\ mmmm\ yyyy\ &quot;г.&quot;"/>
    <numFmt numFmtId="175" formatCode="00\.00\.00"/>
    <numFmt numFmtId="176" formatCode="#,##0_ ;\-#,##0\ "/>
    <numFmt numFmtId="177" formatCode="_-* #,##0_р_._-;\-* #,##0_р_._-;_-* &quot;-&quot;??_р_._-;_-@_-"/>
    <numFmt numFmtId="178" formatCode="_-* #,##0.0_р_._-;\-* #,##0.0_р_._-;_-* &quot;-&quot;??_р_._-;_-@_-"/>
    <numFmt numFmtId="179" formatCode="000000"/>
    <numFmt numFmtId="180" formatCode="#,##0.00000"/>
    <numFmt numFmtId="181" formatCode="#,##0.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color indexed="9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sz val="7"/>
      <color indexed="58"/>
      <name val="Times New Roman"/>
      <family val="1"/>
    </font>
    <font>
      <sz val="1.5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Arial Cyr"/>
      <family val="0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172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172" fontId="11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49" fontId="11" fillId="0" borderId="0" xfId="0" applyNumberFormat="1" applyFont="1" applyFill="1" applyBorder="1" applyAlignment="1">
      <alignment/>
    </xf>
    <xf numFmtId="172" fontId="19" fillId="0" borderId="0" xfId="0" applyNumberFormat="1" applyFont="1" applyFill="1" applyBorder="1" applyAlignment="1">
      <alignment horizontal="center" vertical="center"/>
    </xf>
    <xf numFmtId="172" fontId="9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Alignment="1">
      <alignment/>
    </xf>
    <xf numFmtId="0" fontId="18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172" fontId="15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wrapText="1"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 vertical="center"/>
    </xf>
    <xf numFmtId="0" fontId="18" fillId="0" borderId="0" xfId="0" applyFont="1" applyFill="1" applyBorder="1" applyAlignment="1">
      <alignment horizontal="center" wrapText="1"/>
    </xf>
    <xf numFmtId="49" fontId="18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horizontal="left"/>
    </xf>
    <xf numFmtId="4" fontId="6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49" fontId="18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172" fontId="15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/>
    </xf>
    <xf numFmtId="0" fontId="18" fillId="0" borderId="4" xfId="0" applyFont="1" applyFill="1" applyBorder="1" applyAlignment="1">
      <alignment vertical="center" wrapText="1"/>
    </xf>
    <xf numFmtId="49" fontId="18" fillId="0" borderId="5" xfId="0" applyNumberFormat="1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left" vertical="center" wrapText="1"/>
    </xf>
    <xf numFmtId="49" fontId="18" fillId="0" borderId="7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4" fontId="18" fillId="0" borderId="8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/>
    </xf>
    <xf numFmtId="49" fontId="21" fillId="0" borderId="13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49" fontId="18" fillId="0" borderId="15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/>
    </xf>
    <xf numFmtId="172" fontId="15" fillId="0" borderId="15" xfId="0" applyNumberFormat="1" applyFont="1" applyFill="1" applyBorder="1" applyAlignment="1">
      <alignment horizontal="center" vertical="center"/>
    </xf>
    <xf numFmtId="4" fontId="18" fillId="0" borderId="17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4" fontId="18" fillId="0" borderId="18" xfId="0" applyNumberFormat="1" applyFont="1" applyFill="1" applyBorder="1" applyAlignment="1">
      <alignment horizontal="center" vertical="center"/>
    </xf>
    <xf numFmtId="4" fontId="18" fillId="0" borderId="1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/>
    </xf>
    <xf numFmtId="49" fontId="22" fillId="0" borderId="20" xfId="0" applyNumberFormat="1" applyFont="1" applyFill="1" applyBorder="1" applyAlignment="1">
      <alignment/>
    </xf>
    <xf numFmtId="0" fontId="7" fillId="0" borderId="20" xfId="0" applyFont="1" applyFill="1" applyBorder="1" applyAlignment="1">
      <alignment/>
    </xf>
    <xf numFmtId="172" fontId="7" fillId="0" borderId="0" xfId="0" applyNumberFormat="1" applyFont="1" applyFill="1" applyAlignment="1">
      <alignment/>
    </xf>
    <xf numFmtId="172" fontId="22" fillId="0" borderId="0" xfId="0" applyNumberFormat="1" applyFont="1" applyFill="1" applyAlignment="1">
      <alignment/>
    </xf>
    <xf numFmtId="172" fontId="23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0" fillId="0" borderId="20" xfId="0" applyFill="1" applyBorder="1" applyAlignment="1">
      <alignment/>
    </xf>
    <xf numFmtId="4" fontId="6" fillId="0" borderId="2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25" xfId="0" applyNumberFormat="1" applyFont="1" applyFill="1" applyBorder="1" applyAlignment="1">
      <alignment horizontal="center" vertic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2" fontId="18" fillId="0" borderId="0" xfId="0" applyNumberFormat="1" applyFont="1" applyFill="1" applyBorder="1" applyAlignment="1">
      <alignment horizontal="center" vertical="center"/>
    </xf>
    <xf numFmtId="172" fontId="14" fillId="0" borderId="0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0" xfId="0" applyFont="1" applyFill="1" applyBorder="1" applyAlignment="1">
      <alignment horizontal="left"/>
    </xf>
    <xf numFmtId="49" fontId="12" fillId="0" borderId="30" xfId="0" applyNumberFormat="1" applyFont="1" applyFill="1" applyBorder="1" applyAlignment="1">
      <alignment/>
    </xf>
    <xf numFmtId="172" fontId="12" fillId="0" borderId="30" xfId="0" applyNumberFormat="1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0" fontId="16" fillId="0" borderId="22" xfId="0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4" fontId="18" fillId="0" borderId="6" xfId="0" applyNumberFormat="1" applyFont="1" applyFill="1" applyBorder="1" applyAlignment="1">
      <alignment horizontal="center" vertical="center"/>
    </xf>
    <xf numFmtId="49" fontId="18" fillId="0" borderId="30" xfId="0" applyNumberFormat="1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49" fontId="18" fillId="0" borderId="35" xfId="0" applyNumberFormat="1" applyFont="1" applyFill="1" applyBorder="1" applyAlignment="1">
      <alignment horizontal="center" vertical="center"/>
    </xf>
    <xf numFmtId="4" fontId="18" fillId="0" borderId="20" xfId="0" applyNumberFormat="1" applyFont="1" applyFill="1" applyBorder="1" applyAlignment="1">
      <alignment horizontal="center" vertical="center"/>
    </xf>
    <xf numFmtId="172" fontId="15" fillId="0" borderId="3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/>
    </xf>
    <xf numFmtId="4" fontId="18" fillId="0" borderId="31" xfId="0" applyNumberFormat="1" applyFont="1" applyFill="1" applyBorder="1" applyAlignment="1">
      <alignment horizontal="center" vertical="center"/>
    </xf>
    <xf numFmtId="4" fontId="6" fillId="0" borderId="36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/>
    </xf>
    <xf numFmtId="4" fontId="18" fillId="0" borderId="33" xfId="0" applyNumberFormat="1" applyFont="1" applyFill="1" applyBorder="1" applyAlignment="1">
      <alignment horizontal="center" vertical="center"/>
    </xf>
    <xf numFmtId="4" fontId="18" fillId="0" borderId="34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37" xfId="0" applyNumberFormat="1" applyFont="1" applyFill="1" applyBorder="1" applyAlignment="1">
      <alignment horizontal="center" vertical="center"/>
    </xf>
    <xf numFmtId="172" fontId="15" fillId="0" borderId="34" xfId="0" applyNumberFormat="1" applyFont="1" applyFill="1" applyBorder="1" applyAlignment="1">
      <alignment horizontal="center" vertical="center"/>
    </xf>
    <xf numFmtId="49" fontId="18" fillId="0" borderId="38" xfId="0" applyNumberFormat="1" applyFont="1" applyFill="1" applyBorder="1" applyAlignment="1">
      <alignment horizontal="center" vertical="center"/>
    </xf>
    <xf numFmtId="172" fontId="15" fillId="0" borderId="28" xfId="0" applyNumberFormat="1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172" fontId="15" fillId="0" borderId="29" xfId="0" applyNumberFormat="1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18" fillId="0" borderId="39" xfId="0" applyFont="1" applyFill="1" applyBorder="1" applyAlignment="1">
      <alignment horizontal="left" vertical="center" wrapText="1"/>
    </xf>
    <xf numFmtId="49" fontId="18" fillId="2" borderId="2" xfId="0" applyNumberFormat="1" applyFont="1" applyFill="1" applyBorder="1" applyAlignment="1">
      <alignment horizontal="center" vertical="center"/>
    </xf>
    <xf numFmtId="49" fontId="18" fillId="2" borderId="30" xfId="0" applyNumberFormat="1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/>
    </xf>
    <xf numFmtId="49" fontId="18" fillId="2" borderId="15" xfId="0" applyNumberFormat="1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49" fontId="18" fillId="2" borderId="16" xfId="0" applyNumberFormat="1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/>
    </xf>
    <xf numFmtId="49" fontId="18" fillId="2" borderId="7" xfId="0" applyNumberFormat="1" applyFont="1" applyFill="1" applyBorder="1" applyAlignment="1">
      <alignment horizontal="center" vertical="center"/>
    </xf>
    <xf numFmtId="0" fontId="18" fillId="2" borderId="30" xfId="0" applyFont="1" applyFill="1" applyBorder="1" applyAlignment="1">
      <alignment horizontal="center" vertical="center"/>
    </xf>
    <xf numFmtId="49" fontId="18" fillId="2" borderId="35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4" fontId="18" fillId="0" borderId="29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/>
    </xf>
    <xf numFmtId="4" fontId="18" fillId="0" borderId="42" xfId="0" applyNumberFormat="1" applyFont="1" applyFill="1" applyBorder="1" applyAlignment="1">
      <alignment horizontal="center" vertical="center"/>
    </xf>
    <xf numFmtId="4" fontId="18" fillId="0" borderId="43" xfId="0" applyNumberFormat="1" applyFont="1" applyFill="1" applyBorder="1" applyAlignment="1">
      <alignment horizontal="center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18" fillId="0" borderId="45" xfId="0" applyNumberFormat="1" applyFont="1" applyFill="1" applyBorder="1" applyAlignment="1">
      <alignment horizontal="center" vertical="center"/>
    </xf>
    <xf numFmtId="4" fontId="18" fillId="0" borderId="46" xfId="0" applyNumberFormat="1" applyFont="1" applyFill="1" applyBorder="1" applyAlignment="1">
      <alignment horizontal="center" vertical="center"/>
    </xf>
    <xf numFmtId="4" fontId="6" fillId="0" borderId="46" xfId="0" applyNumberFormat="1" applyFont="1" applyFill="1" applyBorder="1" applyAlignment="1">
      <alignment horizontal="center" vertical="center"/>
    </xf>
    <xf numFmtId="4" fontId="25" fillId="0" borderId="4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48" xfId="0" applyNumberFormat="1" applyFont="1" applyFill="1" applyBorder="1" applyAlignment="1">
      <alignment horizontal="center" vertical="center"/>
    </xf>
    <xf numFmtId="172" fontId="15" fillId="0" borderId="22" xfId="0" applyNumberFormat="1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4" fontId="6" fillId="0" borderId="49" xfId="0" applyNumberFormat="1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left" vertical="center" wrapText="1"/>
    </xf>
    <xf numFmtId="4" fontId="18" fillId="0" borderId="15" xfId="0" applyNumberFormat="1" applyFont="1" applyFill="1" applyBorder="1" applyAlignment="1">
      <alignment horizontal="center" vertical="center"/>
    </xf>
    <xf numFmtId="4" fontId="18" fillId="0" borderId="16" xfId="0" applyNumberFormat="1" applyFont="1" applyFill="1" applyBorder="1" applyAlignment="1">
      <alignment horizontal="center" vertical="center"/>
    </xf>
    <xf numFmtId="4" fontId="18" fillId="0" borderId="7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" fontId="18" fillId="0" borderId="25" xfId="0" applyNumberFormat="1" applyFont="1" applyFill="1" applyBorder="1" applyAlignment="1">
      <alignment horizontal="center" vertical="center"/>
    </xf>
    <xf numFmtId="4" fontId="6" fillId="0" borderId="41" xfId="0" applyNumberFormat="1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 wrapText="1"/>
    </xf>
    <xf numFmtId="49" fontId="18" fillId="0" borderId="30" xfId="0" applyNumberFormat="1" applyFont="1" applyFill="1" applyBorder="1" applyAlignment="1">
      <alignment horizontal="center" vertical="center" wrapText="1"/>
    </xf>
    <xf numFmtId="4" fontId="18" fillId="0" borderId="30" xfId="0" applyNumberFormat="1" applyFont="1" applyFill="1" applyBorder="1" applyAlignment="1">
      <alignment horizontal="center" vertical="center"/>
    </xf>
    <xf numFmtId="4" fontId="18" fillId="0" borderId="50" xfId="0" applyNumberFormat="1" applyFont="1" applyFill="1" applyBorder="1" applyAlignment="1">
      <alignment horizontal="center" vertical="center"/>
    </xf>
    <xf numFmtId="4" fontId="18" fillId="0" borderId="51" xfId="0" applyNumberFormat="1" applyFont="1" applyFill="1" applyBorder="1" applyAlignment="1">
      <alignment horizontal="center" vertical="center"/>
    </xf>
    <xf numFmtId="4" fontId="18" fillId="0" borderId="52" xfId="0" applyNumberFormat="1" applyFont="1" applyFill="1" applyBorder="1" applyAlignment="1">
      <alignment horizontal="center" vertical="center"/>
    </xf>
    <xf numFmtId="4" fontId="25" fillId="0" borderId="49" xfId="0" applyNumberFormat="1" applyFont="1" applyFill="1" applyBorder="1" applyAlignment="1">
      <alignment horizontal="center" vertical="center"/>
    </xf>
    <xf numFmtId="49" fontId="18" fillId="0" borderId="53" xfId="0" applyNumberFormat="1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49" fontId="18" fillId="0" borderId="54" xfId="0" applyNumberFormat="1" applyFont="1" applyFill="1" applyBorder="1" applyAlignment="1">
      <alignment horizontal="center" vertical="center"/>
    </xf>
    <xf numFmtId="172" fontId="15" fillId="0" borderId="53" xfId="0" applyNumberFormat="1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/>
    </xf>
    <xf numFmtId="4" fontId="18" fillId="0" borderId="55" xfId="0" applyNumberFormat="1" applyFont="1" applyFill="1" applyBorder="1" applyAlignment="1">
      <alignment horizontal="center" vertical="center"/>
    </xf>
    <xf numFmtId="4" fontId="6" fillId="0" borderId="56" xfId="0" applyNumberFormat="1" applyFont="1" applyFill="1" applyBorder="1" applyAlignment="1">
      <alignment horizontal="center" vertical="center"/>
    </xf>
    <xf numFmtId="4" fontId="6" fillId="0" borderId="57" xfId="0" applyNumberFormat="1" applyFont="1" applyFill="1" applyBorder="1" applyAlignment="1">
      <alignment horizontal="center" vertical="center"/>
    </xf>
    <xf numFmtId="4" fontId="6" fillId="0" borderId="58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49" fontId="18" fillId="2" borderId="15" xfId="0" applyNumberFormat="1" applyFont="1" applyFill="1" applyBorder="1" applyAlignment="1">
      <alignment horizontal="center" vertical="center" wrapText="1"/>
    </xf>
    <xf numFmtId="49" fontId="18" fillId="0" borderId="22" xfId="0" applyNumberFormat="1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49" fontId="18" fillId="0" borderId="4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horizontal="left" vertical="center" wrapText="1"/>
    </xf>
    <xf numFmtId="0" fontId="18" fillId="0" borderId="32" xfId="0" applyFont="1" applyFill="1" applyBorder="1" applyAlignment="1">
      <alignment horizontal="left" vertical="center" wrapText="1"/>
    </xf>
    <xf numFmtId="0" fontId="18" fillId="2" borderId="17" xfId="0" applyFont="1" applyFill="1" applyBorder="1" applyAlignment="1">
      <alignment horizontal="left" vertical="center" wrapText="1"/>
    </xf>
    <xf numFmtId="0" fontId="18" fillId="2" borderId="10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4" fontId="6" fillId="0" borderId="5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4" fontId="6" fillId="0" borderId="59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left" vertical="center" wrapText="1"/>
    </xf>
    <xf numFmtId="49" fontId="6" fillId="0" borderId="23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49" fontId="6" fillId="0" borderId="60" xfId="0" applyNumberFormat="1" applyFont="1" applyFill="1" applyBorder="1" applyAlignment="1">
      <alignment horizontal="center" vertical="center"/>
    </xf>
    <xf numFmtId="172" fontId="15" fillId="0" borderId="23" xfId="0" applyNumberFormat="1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49" fontId="18" fillId="0" borderId="39" xfId="0" applyNumberFormat="1" applyFont="1" applyFill="1" applyBorder="1" applyAlignment="1">
      <alignment horizontal="center" vertical="center"/>
    </xf>
    <xf numFmtId="49" fontId="18" fillId="0" borderId="61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49" fontId="18" fillId="0" borderId="49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49" fontId="18" fillId="0" borderId="47" xfId="0" applyNumberFormat="1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left" vertical="center" wrapText="1"/>
    </xf>
    <xf numFmtId="0" fontId="18" fillId="0" borderId="61" xfId="0" applyFont="1" applyFill="1" applyBorder="1" applyAlignment="1">
      <alignment horizontal="left" vertical="center" wrapText="1"/>
    </xf>
    <xf numFmtId="49" fontId="18" fillId="0" borderId="46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left" vertical="center" wrapText="1"/>
    </xf>
    <xf numFmtId="0" fontId="18" fillId="0" borderId="46" xfId="0" applyFont="1" applyFill="1" applyBorder="1" applyAlignment="1">
      <alignment horizontal="left" vertical="center" wrapText="1"/>
    </xf>
    <xf numFmtId="0" fontId="18" fillId="0" borderId="47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 wrapText="1"/>
    </xf>
    <xf numFmtId="0" fontId="6" fillId="2" borderId="64" xfId="0" applyFont="1" applyFill="1" applyBorder="1" applyAlignment="1">
      <alignment horizontal="center" vertical="center" wrapText="1"/>
    </xf>
    <xf numFmtId="49" fontId="18" fillId="0" borderId="63" xfId="0" applyNumberFormat="1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49" fontId="21" fillId="0" borderId="42" xfId="0" applyNumberFormat="1" applyFont="1" applyFill="1" applyBorder="1" applyAlignment="1">
      <alignment horizontal="center" vertical="center"/>
    </xf>
    <xf numFmtId="49" fontId="21" fillId="0" borderId="44" xfId="0" applyNumberFormat="1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58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99C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99CCFF"/>
      <rgbColor rgb="00666699"/>
      <rgbColor rgb="00969696"/>
      <rgbColor rgb="00003366"/>
      <rgbColor rgb="00CCFF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3279486"/>
        <c:axId val="9753327"/>
      </c:barChart>
      <c:catAx>
        <c:axId val="53279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753327"/>
        <c:crosses val="autoZero"/>
        <c:auto val="1"/>
        <c:lblOffset val="100"/>
        <c:noMultiLvlLbl val="0"/>
      </c:catAx>
      <c:valAx>
        <c:axId val="97533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794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0671080"/>
        <c:axId val="51821993"/>
      </c:barChart>
      <c:catAx>
        <c:axId val="20671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821993"/>
        <c:crosses val="autoZero"/>
        <c:auto val="1"/>
        <c:lblOffset val="100"/>
        <c:noMultiLvlLbl val="0"/>
      </c:catAx>
      <c:valAx>
        <c:axId val="518219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710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3744754"/>
        <c:axId val="36831875"/>
      </c:barChart>
      <c:catAx>
        <c:axId val="63744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31875"/>
        <c:crosses val="autoZero"/>
        <c:auto val="1"/>
        <c:lblOffset val="100"/>
        <c:noMultiLvlLbl val="0"/>
      </c:catAx>
      <c:valAx>
        <c:axId val="368318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7447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3051420"/>
        <c:axId val="30591869"/>
      </c:barChart>
      <c:catAx>
        <c:axId val="63051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91869"/>
        <c:crosses val="autoZero"/>
        <c:auto val="1"/>
        <c:lblOffset val="100"/>
        <c:noMultiLvlLbl val="0"/>
      </c:catAx>
      <c:valAx>
        <c:axId val="305918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514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24</xdr:row>
      <xdr:rowOff>0</xdr:rowOff>
    </xdr:from>
    <xdr:to>
      <xdr:col>14</xdr:col>
      <xdr:colOff>0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10515600" y="4752975"/>
        <a:ext cx="0" cy="64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10515600" y="3419475"/>
        <a:ext cx="0" cy="1333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28</xdr:row>
      <xdr:rowOff>0</xdr:rowOff>
    </xdr:from>
    <xdr:to>
      <xdr:col>14</xdr:col>
      <xdr:colOff>0</xdr:colOff>
      <xdr:row>31</xdr:row>
      <xdr:rowOff>0</xdr:rowOff>
    </xdr:to>
    <xdr:graphicFrame>
      <xdr:nvGraphicFramePr>
        <xdr:cNvPr id="3" name="Chart 3"/>
        <xdr:cNvGraphicFramePr/>
      </xdr:nvGraphicFramePr>
      <xdr:xfrm>
        <a:off x="10515600" y="5657850"/>
        <a:ext cx="0" cy="552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35</xdr:row>
      <xdr:rowOff>0</xdr:rowOff>
    </xdr:from>
    <xdr:to>
      <xdr:col>14</xdr:col>
      <xdr:colOff>0</xdr:colOff>
      <xdr:row>120</xdr:row>
      <xdr:rowOff>123825</xdr:rowOff>
    </xdr:to>
    <xdr:graphicFrame>
      <xdr:nvGraphicFramePr>
        <xdr:cNvPr id="4" name="Chart 4"/>
        <xdr:cNvGraphicFramePr/>
      </xdr:nvGraphicFramePr>
      <xdr:xfrm>
        <a:off x="10515600" y="6867525"/>
        <a:ext cx="0" cy="20212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0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4.625" style="1" customWidth="1"/>
    <col min="2" max="2" width="50.00390625" style="35" customWidth="1"/>
    <col min="3" max="3" width="23.625" style="32" customWidth="1"/>
    <col min="4" max="4" width="9.375" style="1" customWidth="1"/>
    <col min="5" max="5" width="10.25390625" style="1" customWidth="1"/>
    <col min="6" max="6" width="12.875" style="1" customWidth="1"/>
    <col min="7" max="7" width="9.125" style="1" customWidth="1"/>
    <col min="8" max="8" width="9.625" style="1" hidden="1" customWidth="1"/>
    <col min="9" max="9" width="13.625" style="1" hidden="1" customWidth="1"/>
    <col min="10" max="10" width="4.75390625" style="1" hidden="1" customWidth="1"/>
    <col min="11" max="11" width="10.25390625" style="8" hidden="1" customWidth="1"/>
    <col min="12" max="12" width="21.125" style="8" hidden="1" customWidth="1"/>
    <col min="13" max="13" width="0.2421875" style="8" hidden="1" customWidth="1"/>
    <col min="14" max="14" width="18.125" style="1" customWidth="1"/>
    <col min="15" max="15" width="9.125" style="1" customWidth="1"/>
    <col min="16" max="16" width="10.125" style="1" bestFit="1" customWidth="1"/>
    <col min="17" max="16384" width="9.125" style="1" customWidth="1"/>
  </cols>
  <sheetData>
    <row r="1" spans="1:13" ht="12.75">
      <c r="A1" s="19"/>
      <c r="B1" s="21"/>
      <c r="C1" s="20"/>
      <c r="E1" s="29" t="s">
        <v>157</v>
      </c>
      <c r="F1" s="15"/>
      <c r="G1" s="22"/>
      <c r="H1" s="22"/>
      <c r="J1" s="8"/>
      <c r="M1" s="22"/>
    </row>
    <row r="2" spans="1:13" ht="12.75">
      <c r="A2" s="19"/>
      <c r="B2" s="21"/>
      <c r="C2" s="20"/>
      <c r="E2" s="29" t="s">
        <v>54</v>
      </c>
      <c r="F2" s="15"/>
      <c r="G2" s="22"/>
      <c r="H2" s="22"/>
      <c r="J2" s="8"/>
      <c r="M2" s="22"/>
    </row>
    <row r="3" spans="1:13" ht="12.75">
      <c r="A3" s="19"/>
      <c r="B3" s="21"/>
      <c r="C3" s="20"/>
      <c r="E3" s="29" t="s">
        <v>55</v>
      </c>
      <c r="F3" s="15"/>
      <c r="G3" s="22"/>
      <c r="H3" s="22"/>
      <c r="J3" s="8"/>
      <c r="M3" s="22"/>
    </row>
    <row r="4" spans="1:13" ht="12.75">
      <c r="A4" s="19"/>
      <c r="B4" s="21"/>
      <c r="C4" s="20"/>
      <c r="E4" s="29" t="s">
        <v>64</v>
      </c>
      <c r="F4" s="15"/>
      <c r="G4" s="22"/>
      <c r="H4" s="22"/>
      <c r="J4" s="8"/>
      <c r="M4" s="22"/>
    </row>
    <row r="5" spans="1:13" ht="12.75">
      <c r="A5" s="19"/>
      <c r="B5" s="21"/>
      <c r="C5" s="20"/>
      <c r="E5" s="29" t="s">
        <v>65</v>
      </c>
      <c r="F5" s="15"/>
      <c r="G5" s="22"/>
      <c r="H5" s="22"/>
      <c r="J5" s="8"/>
      <c r="M5" s="22"/>
    </row>
    <row r="6" spans="1:13" ht="12.75">
      <c r="A6" s="19"/>
      <c r="B6" s="21"/>
      <c r="C6" s="20"/>
      <c r="E6" s="29" t="s">
        <v>208</v>
      </c>
      <c r="F6" s="15"/>
      <c r="G6" s="22"/>
      <c r="H6" s="22"/>
      <c r="J6" s="8"/>
      <c r="M6" s="22"/>
    </row>
    <row r="7" spans="1:13" ht="12.75">
      <c r="A7" s="19"/>
      <c r="B7" s="21"/>
      <c r="C7" s="20"/>
      <c r="D7" s="29"/>
      <c r="E7" s="15"/>
      <c r="F7" s="15"/>
      <c r="G7" s="22"/>
      <c r="H7" s="22"/>
      <c r="J7" s="8"/>
      <c r="M7" s="22"/>
    </row>
    <row r="8" spans="1:14" ht="12.75">
      <c r="A8" s="19"/>
      <c r="B8" s="21"/>
      <c r="C8" s="20"/>
      <c r="D8" s="29"/>
      <c r="F8" s="15"/>
      <c r="G8" s="15"/>
      <c r="H8" s="22"/>
      <c r="I8" s="22"/>
      <c r="N8" s="22"/>
    </row>
    <row r="9" spans="1:14" ht="12.75">
      <c r="A9" s="19"/>
      <c r="B9" s="21"/>
      <c r="C9" s="20"/>
      <c r="D9" s="29"/>
      <c r="F9" s="15"/>
      <c r="G9" s="15"/>
      <c r="H9" s="22"/>
      <c r="I9" s="22"/>
      <c r="N9" s="22"/>
    </row>
    <row r="10" spans="1:14" ht="45" customHeight="1">
      <c r="A10" s="257" t="s">
        <v>148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</row>
    <row r="11" spans="1:14" ht="15.75">
      <c r="A11" s="76"/>
      <c r="B11" s="76"/>
      <c r="C11" s="207"/>
      <c r="D11" s="76"/>
      <c r="E11" s="76"/>
      <c r="F11" s="76"/>
      <c r="G11" s="76"/>
      <c r="H11" s="76"/>
      <c r="I11" s="76"/>
      <c r="J11" s="2"/>
      <c r="K11" s="9"/>
      <c r="L11" s="9"/>
      <c r="M11" s="9"/>
      <c r="N11" s="9"/>
    </row>
    <row r="12" spans="1:14" ht="12.75">
      <c r="A12" s="23"/>
      <c r="B12" s="33"/>
      <c r="C12" s="30"/>
      <c r="D12" s="23"/>
      <c r="E12" s="23"/>
      <c r="F12" s="23"/>
      <c r="G12" s="23"/>
      <c r="H12" s="24"/>
      <c r="I12" s="24"/>
      <c r="J12" s="10"/>
      <c r="K12" s="9"/>
      <c r="L12" s="9"/>
      <c r="M12" s="9"/>
      <c r="N12" s="24"/>
    </row>
    <row r="13" spans="1:14" ht="13.5" thickBot="1">
      <c r="A13" s="25"/>
      <c r="B13" s="34"/>
      <c r="C13" s="31"/>
      <c r="D13" s="26"/>
      <c r="E13" s="27"/>
      <c r="F13" s="26"/>
      <c r="G13" s="26"/>
      <c r="H13" s="28" t="s">
        <v>45</v>
      </c>
      <c r="I13" s="28" t="s">
        <v>45</v>
      </c>
      <c r="J13" s="77"/>
      <c r="K13" s="9"/>
      <c r="L13" s="9"/>
      <c r="M13" s="9"/>
      <c r="N13" s="28"/>
    </row>
    <row r="14" spans="1:14" s="5" customFormat="1" ht="16.5" customHeight="1">
      <c r="A14" s="258" t="s">
        <v>0</v>
      </c>
      <c r="B14" s="260" t="s">
        <v>1</v>
      </c>
      <c r="C14" s="262" t="s">
        <v>8</v>
      </c>
      <c r="D14" s="264" t="s">
        <v>2</v>
      </c>
      <c r="E14" s="264"/>
      <c r="F14" s="264"/>
      <c r="G14" s="265"/>
      <c r="H14" s="266" t="s">
        <v>51</v>
      </c>
      <c r="I14" s="268" t="s">
        <v>49</v>
      </c>
      <c r="J14" s="78"/>
      <c r="K14" s="264" t="s">
        <v>38</v>
      </c>
      <c r="L14" s="271" t="s">
        <v>37</v>
      </c>
      <c r="M14" s="51"/>
      <c r="N14" s="273" t="s">
        <v>50</v>
      </c>
    </row>
    <row r="15" spans="1:14" s="5" customFormat="1" ht="16.5" customHeight="1" thickBot="1">
      <c r="A15" s="259"/>
      <c r="B15" s="261"/>
      <c r="C15" s="263"/>
      <c r="D15" s="52" t="s">
        <v>156</v>
      </c>
      <c r="E15" s="52" t="s">
        <v>56</v>
      </c>
      <c r="F15" s="53" t="s">
        <v>47</v>
      </c>
      <c r="G15" s="54" t="s">
        <v>48</v>
      </c>
      <c r="H15" s="267"/>
      <c r="I15" s="269"/>
      <c r="J15" s="79"/>
      <c r="K15" s="270"/>
      <c r="L15" s="272"/>
      <c r="M15" s="55"/>
      <c r="N15" s="274"/>
    </row>
    <row r="16" spans="1:14" s="22" customFormat="1" ht="34.5" customHeight="1" thickBot="1">
      <c r="A16" s="119" t="s">
        <v>11</v>
      </c>
      <c r="B16" s="120" t="s">
        <v>203</v>
      </c>
      <c r="C16" s="208" t="s">
        <v>59</v>
      </c>
      <c r="D16" s="121" t="s">
        <v>43</v>
      </c>
      <c r="E16" s="121" t="s">
        <v>43</v>
      </c>
      <c r="F16" s="122" t="s">
        <v>22</v>
      </c>
      <c r="G16" s="123" t="s">
        <v>43</v>
      </c>
      <c r="H16" s="46">
        <v>885.37</v>
      </c>
      <c r="I16" s="48">
        <v>1000</v>
      </c>
      <c r="J16" s="38">
        <v>0.1</v>
      </c>
      <c r="K16" s="40">
        <f>I16*J16</f>
        <v>100</v>
      </c>
      <c r="L16" s="40" t="s">
        <v>39</v>
      </c>
      <c r="M16" s="124"/>
      <c r="N16" s="160">
        <f>N20+N24+N27+N28+N31+N35+N39+N42</f>
        <v>30583.37</v>
      </c>
    </row>
    <row r="17" spans="1:14" s="5" customFormat="1" ht="12.75" customHeight="1">
      <c r="A17" s="253" t="s">
        <v>66</v>
      </c>
      <c r="B17" s="243" t="s">
        <v>158</v>
      </c>
      <c r="C17" s="176" t="s">
        <v>59</v>
      </c>
      <c r="D17" s="56" t="s">
        <v>21</v>
      </c>
      <c r="E17" s="56" t="s">
        <v>67</v>
      </c>
      <c r="F17" s="57" t="s">
        <v>68</v>
      </c>
      <c r="G17" s="58" t="s">
        <v>61</v>
      </c>
      <c r="H17" s="62">
        <v>1391.5</v>
      </c>
      <c r="I17" s="60">
        <v>1300</v>
      </c>
      <c r="J17" s="59">
        <v>0.1</v>
      </c>
      <c r="K17" s="59">
        <f>I17*J17</f>
        <v>130</v>
      </c>
      <c r="L17" s="227"/>
      <c r="M17" s="61"/>
      <c r="N17" s="161">
        <v>966.7</v>
      </c>
    </row>
    <row r="18" spans="1:14" s="5" customFormat="1" ht="12.75">
      <c r="A18" s="225"/>
      <c r="B18" s="244"/>
      <c r="C18" s="44" t="s">
        <v>59</v>
      </c>
      <c r="D18" s="17" t="s">
        <v>21</v>
      </c>
      <c r="E18" s="17" t="s">
        <v>69</v>
      </c>
      <c r="F18" s="16" t="s">
        <v>68</v>
      </c>
      <c r="G18" s="45" t="s">
        <v>61</v>
      </c>
      <c r="H18" s="47">
        <v>200</v>
      </c>
      <c r="I18" s="49">
        <v>270</v>
      </c>
      <c r="J18" s="18">
        <v>0.1</v>
      </c>
      <c r="K18" s="18">
        <f>I18*J18</f>
        <v>27</v>
      </c>
      <c r="L18" s="228"/>
      <c r="M18" s="9"/>
      <c r="N18" s="162">
        <v>396</v>
      </c>
    </row>
    <row r="19" spans="1:14" s="5" customFormat="1" ht="13.5" customHeight="1">
      <c r="A19" s="225"/>
      <c r="B19" s="244"/>
      <c r="C19" s="81" t="s">
        <v>59</v>
      </c>
      <c r="D19" s="17" t="s">
        <v>21</v>
      </c>
      <c r="E19" s="17" t="s">
        <v>3</v>
      </c>
      <c r="F19" s="16" t="s">
        <v>68</v>
      </c>
      <c r="G19" s="45" t="s">
        <v>61</v>
      </c>
      <c r="H19" s="47">
        <v>42</v>
      </c>
      <c r="I19" s="49">
        <v>90</v>
      </c>
      <c r="J19" s="18">
        <v>0.1</v>
      </c>
      <c r="K19" s="18">
        <f>I19*J19</f>
        <v>9</v>
      </c>
      <c r="L19" s="256"/>
      <c r="M19" s="9"/>
      <c r="N19" s="162">
        <v>703.64</v>
      </c>
    </row>
    <row r="20" spans="1:14" s="22" customFormat="1" ht="13.5" thickBot="1">
      <c r="A20" s="226"/>
      <c r="B20" s="245"/>
      <c r="C20" s="232" t="s">
        <v>57</v>
      </c>
      <c r="D20" s="233"/>
      <c r="E20" s="233"/>
      <c r="F20" s="233"/>
      <c r="G20" s="234"/>
      <c r="H20" s="82"/>
      <c r="I20" s="50">
        <f aca="true" t="shared" si="0" ref="I20:N20">SUM(I17:I19)</f>
        <v>1660</v>
      </c>
      <c r="J20" s="83">
        <f t="shared" si="0"/>
        <v>0.30000000000000004</v>
      </c>
      <c r="K20" s="83">
        <f t="shared" si="0"/>
        <v>166</v>
      </c>
      <c r="L20" s="83">
        <f t="shared" si="0"/>
        <v>0</v>
      </c>
      <c r="M20" s="84">
        <f t="shared" si="0"/>
        <v>0</v>
      </c>
      <c r="N20" s="163">
        <f t="shared" si="0"/>
        <v>2066.34</v>
      </c>
    </row>
    <row r="21" spans="1:14" s="5" customFormat="1" ht="12.75" customHeight="1">
      <c r="A21" s="253" t="s">
        <v>70</v>
      </c>
      <c r="B21" s="243" t="s">
        <v>159</v>
      </c>
      <c r="C21" s="176" t="s">
        <v>59</v>
      </c>
      <c r="D21" s="56" t="s">
        <v>21</v>
      </c>
      <c r="E21" s="56" t="s">
        <v>67</v>
      </c>
      <c r="F21" s="57" t="s">
        <v>71</v>
      </c>
      <c r="G21" s="58" t="s">
        <v>61</v>
      </c>
      <c r="H21" s="62">
        <v>1391.5</v>
      </c>
      <c r="I21" s="60">
        <v>1300</v>
      </c>
      <c r="J21" s="59">
        <v>0.1</v>
      </c>
      <c r="K21" s="59">
        <f>I21*J21</f>
        <v>130</v>
      </c>
      <c r="L21" s="227"/>
      <c r="M21" s="61"/>
      <c r="N21" s="161">
        <v>5</v>
      </c>
    </row>
    <row r="22" spans="1:14" s="5" customFormat="1" ht="12.75">
      <c r="A22" s="225"/>
      <c r="B22" s="244"/>
      <c r="C22" s="44" t="s">
        <v>59</v>
      </c>
      <c r="D22" s="17" t="s">
        <v>21</v>
      </c>
      <c r="E22" s="17" t="s">
        <v>69</v>
      </c>
      <c r="F22" s="16" t="s">
        <v>71</v>
      </c>
      <c r="G22" s="45" t="s">
        <v>61</v>
      </c>
      <c r="H22" s="47">
        <v>200</v>
      </c>
      <c r="I22" s="49">
        <v>270</v>
      </c>
      <c r="J22" s="18">
        <v>0.1</v>
      </c>
      <c r="K22" s="18">
        <f>I22*J22</f>
        <v>27</v>
      </c>
      <c r="L22" s="228"/>
      <c r="M22" s="9"/>
      <c r="N22" s="162">
        <v>95</v>
      </c>
    </row>
    <row r="23" spans="1:14" s="5" customFormat="1" ht="13.5" customHeight="1">
      <c r="A23" s="225"/>
      <c r="B23" s="244"/>
      <c r="C23" s="81" t="s">
        <v>59</v>
      </c>
      <c r="D23" s="17" t="s">
        <v>21</v>
      </c>
      <c r="E23" s="17" t="s">
        <v>3</v>
      </c>
      <c r="F23" s="16" t="s">
        <v>71</v>
      </c>
      <c r="G23" s="45" t="s">
        <v>61</v>
      </c>
      <c r="H23" s="47">
        <v>42</v>
      </c>
      <c r="I23" s="49">
        <v>90</v>
      </c>
      <c r="J23" s="18">
        <v>0.1</v>
      </c>
      <c r="K23" s="18">
        <f>I23*J23</f>
        <v>9</v>
      </c>
      <c r="L23" s="256"/>
      <c r="M23" s="9"/>
      <c r="N23" s="162">
        <v>3147.64</v>
      </c>
    </row>
    <row r="24" spans="1:14" s="22" customFormat="1" ht="13.5" thickBot="1">
      <c r="A24" s="226"/>
      <c r="B24" s="245"/>
      <c r="C24" s="232" t="s">
        <v>57</v>
      </c>
      <c r="D24" s="233"/>
      <c r="E24" s="233"/>
      <c r="F24" s="233"/>
      <c r="G24" s="234"/>
      <c r="H24" s="82"/>
      <c r="I24" s="50">
        <f aca="true" t="shared" si="1" ref="I24:N24">SUM(I21:I23)</f>
        <v>1660</v>
      </c>
      <c r="J24" s="83">
        <f t="shared" si="1"/>
        <v>0.30000000000000004</v>
      </c>
      <c r="K24" s="83">
        <f t="shared" si="1"/>
        <v>166</v>
      </c>
      <c r="L24" s="83">
        <f t="shared" si="1"/>
        <v>0</v>
      </c>
      <c r="M24" s="84">
        <f t="shared" si="1"/>
        <v>0</v>
      </c>
      <c r="N24" s="163">
        <f t="shared" si="1"/>
        <v>3247.64</v>
      </c>
    </row>
    <row r="25" spans="1:14" s="5" customFormat="1" ht="15" customHeight="1">
      <c r="A25" s="253" t="s">
        <v>72</v>
      </c>
      <c r="B25" s="243" t="s">
        <v>160</v>
      </c>
      <c r="C25" s="176" t="s">
        <v>59</v>
      </c>
      <c r="D25" s="56" t="s">
        <v>21</v>
      </c>
      <c r="E25" s="56" t="s">
        <v>69</v>
      </c>
      <c r="F25" s="57" t="s">
        <v>73</v>
      </c>
      <c r="G25" s="58" t="s">
        <v>61</v>
      </c>
      <c r="H25" s="62">
        <v>1391.5</v>
      </c>
      <c r="I25" s="60">
        <v>1300</v>
      </c>
      <c r="J25" s="59">
        <v>0.1</v>
      </c>
      <c r="K25" s="59">
        <f>I25*J25</f>
        <v>130</v>
      </c>
      <c r="L25" s="227"/>
      <c r="M25" s="61"/>
      <c r="N25" s="161">
        <v>1089.2</v>
      </c>
    </row>
    <row r="26" spans="1:14" s="5" customFormat="1" ht="12.75">
      <c r="A26" s="225"/>
      <c r="B26" s="244"/>
      <c r="C26" s="44" t="s">
        <v>59</v>
      </c>
      <c r="D26" s="17" t="s">
        <v>74</v>
      </c>
      <c r="E26" s="17" t="s">
        <v>3</v>
      </c>
      <c r="F26" s="16" t="s">
        <v>73</v>
      </c>
      <c r="G26" s="45" t="s">
        <v>61</v>
      </c>
      <c r="H26" s="47">
        <v>200</v>
      </c>
      <c r="I26" s="49">
        <v>270</v>
      </c>
      <c r="J26" s="18">
        <v>0.1</v>
      </c>
      <c r="K26" s="18">
        <f>I26*J26</f>
        <v>27</v>
      </c>
      <c r="L26" s="228"/>
      <c r="M26" s="9"/>
      <c r="N26" s="162">
        <v>388.72</v>
      </c>
    </row>
    <row r="27" spans="1:14" s="22" customFormat="1" ht="13.5" thickBot="1">
      <c r="A27" s="226"/>
      <c r="B27" s="245"/>
      <c r="C27" s="232" t="s">
        <v>57</v>
      </c>
      <c r="D27" s="233"/>
      <c r="E27" s="233"/>
      <c r="F27" s="233"/>
      <c r="G27" s="234"/>
      <c r="H27" s="82"/>
      <c r="I27" s="50">
        <f aca="true" t="shared" si="2" ref="I27:N27">SUM(I25:I26)</f>
        <v>1570</v>
      </c>
      <c r="J27" s="83">
        <f t="shared" si="2"/>
        <v>0.2</v>
      </c>
      <c r="K27" s="83">
        <f t="shared" si="2"/>
        <v>157</v>
      </c>
      <c r="L27" s="83">
        <f t="shared" si="2"/>
        <v>0</v>
      </c>
      <c r="M27" s="84">
        <f t="shared" si="2"/>
        <v>0</v>
      </c>
      <c r="N27" s="163">
        <f t="shared" si="2"/>
        <v>1477.92</v>
      </c>
    </row>
    <row r="28" spans="1:14" s="5" customFormat="1" ht="30" customHeight="1" thickBot="1">
      <c r="A28" s="80" t="s">
        <v>75</v>
      </c>
      <c r="B28" s="42" t="s">
        <v>161</v>
      </c>
      <c r="C28" s="209" t="s">
        <v>59</v>
      </c>
      <c r="D28" s="36" t="s">
        <v>21</v>
      </c>
      <c r="E28" s="36" t="s">
        <v>69</v>
      </c>
      <c r="F28" s="37" t="s">
        <v>76</v>
      </c>
      <c r="G28" s="43" t="s">
        <v>61</v>
      </c>
      <c r="H28" s="46">
        <v>412.8</v>
      </c>
      <c r="I28" s="48">
        <v>400</v>
      </c>
      <c r="J28" s="38">
        <v>0.1</v>
      </c>
      <c r="K28" s="38">
        <f>J28*I28</f>
        <v>40</v>
      </c>
      <c r="L28" s="39" t="s">
        <v>40</v>
      </c>
      <c r="M28" s="41"/>
      <c r="N28" s="160">
        <v>535.94</v>
      </c>
    </row>
    <row r="29" spans="1:14" s="5" customFormat="1" ht="15" customHeight="1">
      <c r="A29" s="253" t="s">
        <v>77</v>
      </c>
      <c r="B29" s="243" t="s">
        <v>162</v>
      </c>
      <c r="C29" s="176" t="s">
        <v>59</v>
      </c>
      <c r="D29" s="56" t="s">
        <v>21</v>
      </c>
      <c r="E29" s="56" t="s">
        <v>67</v>
      </c>
      <c r="F29" s="57" t="s">
        <v>78</v>
      </c>
      <c r="G29" s="58" t="s">
        <v>61</v>
      </c>
      <c r="H29" s="62">
        <v>1391.5</v>
      </c>
      <c r="I29" s="60">
        <v>1300</v>
      </c>
      <c r="J29" s="59">
        <v>0.1</v>
      </c>
      <c r="K29" s="59">
        <f>I29*J29</f>
        <v>130</v>
      </c>
      <c r="L29" s="227"/>
      <c r="M29" s="61"/>
      <c r="N29" s="161">
        <v>48.8</v>
      </c>
    </row>
    <row r="30" spans="1:14" s="5" customFormat="1" ht="15" customHeight="1">
      <c r="A30" s="225"/>
      <c r="B30" s="244"/>
      <c r="C30" s="44" t="s">
        <v>59</v>
      </c>
      <c r="D30" s="17" t="s">
        <v>74</v>
      </c>
      <c r="E30" s="17" t="s">
        <v>69</v>
      </c>
      <c r="F30" s="16" t="s">
        <v>78</v>
      </c>
      <c r="G30" s="45" t="s">
        <v>61</v>
      </c>
      <c r="H30" s="47">
        <v>200</v>
      </c>
      <c r="I30" s="49">
        <v>270</v>
      </c>
      <c r="J30" s="18">
        <v>0.1</v>
      </c>
      <c r="K30" s="18">
        <f>I30*J30</f>
        <v>27</v>
      </c>
      <c r="L30" s="228"/>
      <c r="M30" s="9"/>
      <c r="N30" s="162">
        <v>73.2</v>
      </c>
    </row>
    <row r="31" spans="1:14" s="22" customFormat="1" ht="13.5" thickBot="1">
      <c r="A31" s="226"/>
      <c r="B31" s="245"/>
      <c r="C31" s="232" t="s">
        <v>57</v>
      </c>
      <c r="D31" s="233"/>
      <c r="E31" s="233"/>
      <c r="F31" s="233"/>
      <c r="G31" s="234"/>
      <c r="H31" s="82"/>
      <c r="I31" s="50">
        <f aca="true" t="shared" si="3" ref="I31:N31">SUM(I29:I30)</f>
        <v>1570</v>
      </c>
      <c r="J31" s="83">
        <f t="shared" si="3"/>
        <v>0.2</v>
      </c>
      <c r="K31" s="83">
        <f t="shared" si="3"/>
        <v>157</v>
      </c>
      <c r="L31" s="83">
        <f t="shared" si="3"/>
        <v>0</v>
      </c>
      <c r="M31" s="84">
        <f t="shared" si="3"/>
        <v>0</v>
      </c>
      <c r="N31" s="163">
        <f t="shared" si="3"/>
        <v>122</v>
      </c>
    </row>
    <row r="32" spans="1:14" s="5" customFormat="1" ht="12.75">
      <c r="A32" s="235" t="s">
        <v>79</v>
      </c>
      <c r="B32" s="243" t="s">
        <v>163</v>
      </c>
      <c r="C32" s="176" t="s">
        <v>59</v>
      </c>
      <c r="D32" s="56" t="s">
        <v>21</v>
      </c>
      <c r="E32" s="56" t="s">
        <v>67</v>
      </c>
      <c r="F32" s="57" t="s">
        <v>80</v>
      </c>
      <c r="G32" s="58" t="s">
        <v>61</v>
      </c>
      <c r="H32" s="62">
        <v>906</v>
      </c>
      <c r="I32" s="60">
        <v>1032</v>
      </c>
      <c r="J32" s="59">
        <v>0.1</v>
      </c>
      <c r="K32" s="59">
        <f>J32*I32</f>
        <v>103.2</v>
      </c>
      <c r="L32" s="242"/>
      <c r="M32" s="61"/>
      <c r="N32" s="161">
        <v>1887.8</v>
      </c>
    </row>
    <row r="33" spans="1:14" s="5" customFormat="1" ht="12.75">
      <c r="A33" s="241"/>
      <c r="B33" s="244"/>
      <c r="C33" s="44" t="s">
        <v>59</v>
      </c>
      <c r="D33" s="17" t="s">
        <v>21</v>
      </c>
      <c r="E33" s="17" t="s">
        <v>69</v>
      </c>
      <c r="F33" s="16" t="s">
        <v>80</v>
      </c>
      <c r="G33" s="45" t="s">
        <v>61</v>
      </c>
      <c r="H33" s="47">
        <v>27</v>
      </c>
      <c r="I33" s="49">
        <v>180</v>
      </c>
      <c r="J33" s="18">
        <v>0.1</v>
      </c>
      <c r="K33" s="18">
        <f>J33*I33</f>
        <v>18</v>
      </c>
      <c r="L33" s="231"/>
      <c r="M33" s="113"/>
      <c r="N33" s="162">
        <v>6948.64</v>
      </c>
    </row>
    <row r="34" spans="1:14" s="5" customFormat="1" ht="12.75">
      <c r="A34" s="241"/>
      <c r="B34" s="244"/>
      <c r="C34" s="44" t="s">
        <v>59</v>
      </c>
      <c r="D34" s="108" t="s">
        <v>21</v>
      </c>
      <c r="E34" s="108" t="s">
        <v>81</v>
      </c>
      <c r="F34" s="109" t="s">
        <v>80</v>
      </c>
      <c r="G34" s="110" t="s">
        <v>61</v>
      </c>
      <c r="H34" s="111">
        <v>906</v>
      </c>
      <c r="I34" s="107">
        <v>1032</v>
      </c>
      <c r="J34" s="112">
        <v>0.1</v>
      </c>
      <c r="K34" s="112">
        <f>J34*I34</f>
        <v>103.2</v>
      </c>
      <c r="L34" s="106"/>
      <c r="M34" s="9"/>
      <c r="N34" s="164">
        <v>286.63</v>
      </c>
    </row>
    <row r="35" spans="1:14" s="5" customFormat="1" ht="13.5" thickBot="1">
      <c r="A35" s="237"/>
      <c r="B35" s="245"/>
      <c r="C35" s="232" t="s">
        <v>57</v>
      </c>
      <c r="D35" s="233"/>
      <c r="E35" s="233"/>
      <c r="F35" s="233"/>
      <c r="G35" s="234"/>
      <c r="H35" s="63"/>
      <c r="I35" s="50">
        <f>SUM(I32:I33)</f>
        <v>1212</v>
      </c>
      <c r="J35" s="50">
        <f>SUM(J32:J33)</f>
        <v>0.2</v>
      </c>
      <c r="K35" s="50">
        <f>SUM(K32:K33)</f>
        <v>121.2</v>
      </c>
      <c r="L35" s="50">
        <f>SUM(L32:L33)</f>
        <v>0</v>
      </c>
      <c r="M35" s="75">
        <f>SUM(M32:M33)</f>
        <v>0</v>
      </c>
      <c r="N35" s="163">
        <f>SUM(N32:N34)</f>
        <v>9123.07</v>
      </c>
    </row>
    <row r="36" spans="1:14" s="5" customFormat="1" ht="12.75" customHeight="1" thickBot="1">
      <c r="A36" s="253" t="s">
        <v>82</v>
      </c>
      <c r="B36" s="243" t="s">
        <v>164</v>
      </c>
      <c r="C36" s="176" t="s">
        <v>59</v>
      </c>
      <c r="D36" s="56" t="s">
        <v>21</v>
      </c>
      <c r="E36" s="56" t="s">
        <v>69</v>
      </c>
      <c r="F36" s="57" t="s">
        <v>83</v>
      </c>
      <c r="G36" s="58" t="s">
        <v>63</v>
      </c>
      <c r="H36" s="62">
        <v>1391.5</v>
      </c>
      <c r="I36" s="60">
        <v>1300</v>
      </c>
      <c r="J36" s="59">
        <v>0.1</v>
      </c>
      <c r="K36" s="59">
        <f>I36*J36</f>
        <v>130</v>
      </c>
      <c r="L36" s="227"/>
      <c r="M36" s="61"/>
      <c r="N36" s="161">
        <v>176.3</v>
      </c>
    </row>
    <row r="37" spans="1:14" s="5" customFormat="1" ht="12.75" customHeight="1">
      <c r="A37" s="225"/>
      <c r="B37" s="244"/>
      <c r="C37" s="176" t="s">
        <v>59</v>
      </c>
      <c r="D37" s="56" t="s">
        <v>21</v>
      </c>
      <c r="E37" s="56" t="s">
        <v>69</v>
      </c>
      <c r="F37" s="57" t="s">
        <v>83</v>
      </c>
      <c r="G37" s="58" t="s">
        <v>61</v>
      </c>
      <c r="H37" s="111"/>
      <c r="I37" s="107"/>
      <c r="J37" s="112"/>
      <c r="K37" s="112"/>
      <c r="L37" s="228"/>
      <c r="M37" s="9"/>
      <c r="N37" s="164">
        <v>1469.18</v>
      </c>
    </row>
    <row r="38" spans="1:14" s="5" customFormat="1" ht="12.75">
      <c r="A38" s="225"/>
      <c r="B38" s="244"/>
      <c r="C38" s="44" t="s">
        <v>97</v>
      </c>
      <c r="D38" s="17" t="s">
        <v>27</v>
      </c>
      <c r="E38" s="17" t="s">
        <v>69</v>
      </c>
      <c r="F38" s="16" t="s">
        <v>83</v>
      </c>
      <c r="G38" s="45" t="s">
        <v>61</v>
      </c>
      <c r="H38" s="47">
        <v>200</v>
      </c>
      <c r="I38" s="49">
        <v>270</v>
      </c>
      <c r="J38" s="18">
        <v>0.1</v>
      </c>
      <c r="K38" s="18">
        <f>I38*J38</f>
        <v>27</v>
      </c>
      <c r="L38" s="228"/>
      <c r="M38" s="9"/>
      <c r="N38" s="162">
        <v>100</v>
      </c>
    </row>
    <row r="39" spans="1:14" s="22" customFormat="1" ht="13.5" thickBot="1">
      <c r="A39" s="226"/>
      <c r="B39" s="245"/>
      <c r="C39" s="229" t="s">
        <v>57</v>
      </c>
      <c r="D39" s="254"/>
      <c r="E39" s="254"/>
      <c r="F39" s="254"/>
      <c r="G39" s="255"/>
      <c r="H39" s="215"/>
      <c r="I39" s="197">
        <f aca="true" t="shared" si="4" ref="I39:N39">SUM(I36:I38)</f>
        <v>1570</v>
      </c>
      <c r="J39" s="216">
        <f t="shared" si="4"/>
        <v>0.2</v>
      </c>
      <c r="K39" s="216">
        <f t="shared" si="4"/>
        <v>157</v>
      </c>
      <c r="L39" s="216">
        <f t="shared" si="4"/>
        <v>0</v>
      </c>
      <c r="M39" s="217">
        <f t="shared" si="4"/>
        <v>0</v>
      </c>
      <c r="N39" s="199">
        <f t="shared" si="4"/>
        <v>1745.48</v>
      </c>
    </row>
    <row r="40" spans="1:14" s="5" customFormat="1" ht="12.75">
      <c r="A40" s="235" t="s">
        <v>84</v>
      </c>
      <c r="B40" s="238" t="s">
        <v>165</v>
      </c>
      <c r="C40" s="176" t="s">
        <v>59</v>
      </c>
      <c r="D40" s="154">
        <v>903</v>
      </c>
      <c r="E40" s="155" t="s">
        <v>67</v>
      </c>
      <c r="F40" s="154" t="s">
        <v>85</v>
      </c>
      <c r="G40" s="154">
        <v>610</v>
      </c>
      <c r="H40" s="177"/>
      <c r="I40" s="177"/>
      <c r="J40" s="177"/>
      <c r="K40" s="177"/>
      <c r="L40" s="177"/>
      <c r="M40" s="186"/>
      <c r="N40" s="161">
        <v>11434.47</v>
      </c>
    </row>
    <row r="41" spans="1:14" s="5" customFormat="1" ht="12.75">
      <c r="A41" s="236"/>
      <c r="B41" s="239"/>
      <c r="C41" s="81" t="s">
        <v>59</v>
      </c>
      <c r="D41" s="152">
        <v>903</v>
      </c>
      <c r="E41" s="153" t="s">
        <v>69</v>
      </c>
      <c r="F41" s="152" t="s">
        <v>85</v>
      </c>
      <c r="G41" s="152">
        <v>610</v>
      </c>
      <c r="H41" s="175"/>
      <c r="I41" s="175"/>
      <c r="J41" s="175"/>
      <c r="K41" s="175"/>
      <c r="L41" s="175"/>
      <c r="M41" s="187"/>
      <c r="N41" s="162">
        <v>830.51</v>
      </c>
    </row>
    <row r="42" spans="1:14" s="5" customFormat="1" ht="13.5" thickBot="1">
      <c r="A42" s="237"/>
      <c r="B42" s="240"/>
      <c r="C42" s="180"/>
      <c r="D42" s="158" t="s">
        <v>57</v>
      </c>
      <c r="E42" s="158"/>
      <c r="F42" s="158"/>
      <c r="G42" s="158"/>
      <c r="H42" s="181"/>
      <c r="I42" s="83"/>
      <c r="J42" s="83"/>
      <c r="K42" s="83"/>
      <c r="L42" s="83"/>
      <c r="M42" s="84"/>
      <c r="N42" s="163">
        <f>SUM(N40:N41)</f>
        <v>12264.98</v>
      </c>
    </row>
    <row r="43" spans="1:14" s="22" customFormat="1" ht="31.5" customHeight="1" thickBot="1">
      <c r="A43" s="119" t="s">
        <v>20</v>
      </c>
      <c r="B43" s="120" t="s">
        <v>204</v>
      </c>
      <c r="C43" s="218" t="s">
        <v>43</v>
      </c>
      <c r="D43" s="219" t="s">
        <v>43</v>
      </c>
      <c r="E43" s="219" t="s">
        <v>43</v>
      </c>
      <c r="F43" s="220" t="s">
        <v>23</v>
      </c>
      <c r="G43" s="221" t="s">
        <v>43</v>
      </c>
      <c r="H43" s="104">
        <v>885.37</v>
      </c>
      <c r="I43" s="105">
        <v>1000</v>
      </c>
      <c r="J43" s="222">
        <v>0.1</v>
      </c>
      <c r="K43" s="223">
        <f>I43*J43</f>
        <v>100</v>
      </c>
      <c r="L43" s="223" t="s">
        <v>39</v>
      </c>
      <c r="M43" s="224"/>
      <c r="N43" s="166">
        <f>N49+N46+N53</f>
        <v>38423.4</v>
      </c>
    </row>
    <row r="44" spans="1:14" s="5" customFormat="1" ht="12.75">
      <c r="A44" s="235" t="s">
        <v>86</v>
      </c>
      <c r="B44" s="238" t="s">
        <v>166</v>
      </c>
      <c r="C44" s="176" t="s">
        <v>97</v>
      </c>
      <c r="D44" s="154">
        <v>905</v>
      </c>
      <c r="E44" s="155" t="s">
        <v>15</v>
      </c>
      <c r="F44" s="154" t="s">
        <v>151</v>
      </c>
      <c r="G44" s="154">
        <v>610</v>
      </c>
      <c r="H44" s="177"/>
      <c r="I44" s="177"/>
      <c r="J44" s="177"/>
      <c r="K44" s="177"/>
      <c r="L44" s="177"/>
      <c r="M44" s="186"/>
      <c r="N44" s="161">
        <v>500.8</v>
      </c>
    </row>
    <row r="45" spans="1:14" s="5" customFormat="1" ht="12.75">
      <c r="A45" s="236"/>
      <c r="B45" s="239"/>
      <c r="C45" s="81" t="s">
        <v>97</v>
      </c>
      <c r="D45" s="152">
        <v>905</v>
      </c>
      <c r="E45" s="153" t="s">
        <v>15</v>
      </c>
      <c r="F45" s="152" t="s">
        <v>151</v>
      </c>
      <c r="G45" s="152">
        <v>610</v>
      </c>
      <c r="H45" s="175"/>
      <c r="I45" s="175"/>
      <c r="J45" s="175"/>
      <c r="K45" s="175"/>
      <c r="L45" s="175"/>
      <c r="M45" s="187"/>
      <c r="N45" s="162">
        <v>14615.5</v>
      </c>
    </row>
    <row r="46" spans="1:14" s="5" customFormat="1" ht="13.5" thickBot="1">
      <c r="A46" s="237"/>
      <c r="B46" s="240"/>
      <c r="C46" s="180"/>
      <c r="D46" s="158" t="s">
        <v>57</v>
      </c>
      <c r="E46" s="158"/>
      <c r="F46" s="158"/>
      <c r="G46" s="158"/>
      <c r="H46" s="181"/>
      <c r="I46" s="83"/>
      <c r="J46" s="83"/>
      <c r="K46" s="83"/>
      <c r="L46" s="83"/>
      <c r="M46" s="84"/>
      <c r="N46" s="163">
        <f>SUM(N44:N45)</f>
        <v>15116.3</v>
      </c>
    </row>
    <row r="47" spans="1:14" s="5" customFormat="1" ht="12.75">
      <c r="A47" s="235" t="s">
        <v>150</v>
      </c>
      <c r="B47" s="238" t="s">
        <v>167</v>
      </c>
      <c r="C47" s="44" t="s">
        <v>97</v>
      </c>
      <c r="D47" s="183">
        <v>905</v>
      </c>
      <c r="E47" s="184" t="s">
        <v>69</v>
      </c>
      <c r="F47" s="183" t="s">
        <v>149</v>
      </c>
      <c r="G47" s="183">
        <v>610</v>
      </c>
      <c r="H47" s="185"/>
      <c r="I47" s="185"/>
      <c r="J47" s="185"/>
      <c r="K47" s="185"/>
      <c r="L47" s="185"/>
      <c r="M47" s="188"/>
      <c r="N47" s="164">
        <v>80</v>
      </c>
    </row>
    <row r="48" spans="1:14" s="5" customFormat="1" ht="12.75">
      <c r="A48" s="236"/>
      <c r="B48" s="239"/>
      <c r="C48" s="81" t="s">
        <v>97</v>
      </c>
      <c r="D48" s="152">
        <v>905</v>
      </c>
      <c r="E48" s="153" t="s">
        <v>69</v>
      </c>
      <c r="F48" s="152" t="s">
        <v>149</v>
      </c>
      <c r="G48" s="152">
        <v>610</v>
      </c>
      <c r="H48" s="175"/>
      <c r="I48" s="175"/>
      <c r="J48" s="175"/>
      <c r="K48" s="175"/>
      <c r="L48" s="175"/>
      <c r="M48" s="187"/>
      <c r="N48" s="162">
        <v>20530.2</v>
      </c>
    </row>
    <row r="49" spans="1:14" s="5" customFormat="1" ht="13.5" thickBot="1">
      <c r="A49" s="237"/>
      <c r="B49" s="240"/>
      <c r="C49" s="180"/>
      <c r="D49" s="158" t="s">
        <v>57</v>
      </c>
      <c r="E49" s="158"/>
      <c r="F49" s="158"/>
      <c r="G49" s="158"/>
      <c r="H49" s="181"/>
      <c r="I49" s="83"/>
      <c r="J49" s="83"/>
      <c r="K49" s="83"/>
      <c r="L49" s="83"/>
      <c r="M49" s="84"/>
      <c r="N49" s="163">
        <f>SUM(N47:N48)</f>
        <v>20610.2</v>
      </c>
    </row>
    <row r="50" spans="1:14" s="5" customFormat="1" ht="12.75">
      <c r="A50" s="235" t="s">
        <v>152</v>
      </c>
      <c r="B50" s="243" t="s">
        <v>168</v>
      </c>
      <c r="C50" s="44" t="s">
        <v>97</v>
      </c>
      <c r="D50" s="108" t="s">
        <v>27</v>
      </c>
      <c r="E50" s="108" t="s">
        <v>15</v>
      </c>
      <c r="F50" s="109" t="s">
        <v>153</v>
      </c>
      <c r="G50" s="110" t="s">
        <v>61</v>
      </c>
      <c r="H50" s="111">
        <v>906</v>
      </c>
      <c r="I50" s="107">
        <v>1032</v>
      </c>
      <c r="J50" s="112">
        <v>0.1</v>
      </c>
      <c r="K50" s="112">
        <f>J50*I50</f>
        <v>103.2</v>
      </c>
      <c r="L50" s="230"/>
      <c r="M50" s="9"/>
      <c r="N50" s="164">
        <v>80</v>
      </c>
    </row>
    <row r="51" spans="1:14" s="5" customFormat="1" ht="12.75">
      <c r="A51" s="241"/>
      <c r="B51" s="244"/>
      <c r="C51" s="44" t="s">
        <v>97</v>
      </c>
      <c r="D51" s="17" t="s">
        <v>27</v>
      </c>
      <c r="E51" s="17" t="s">
        <v>15</v>
      </c>
      <c r="F51" s="16" t="s">
        <v>153</v>
      </c>
      <c r="G51" s="45" t="s">
        <v>61</v>
      </c>
      <c r="H51" s="47">
        <v>27</v>
      </c>
      <c r="I51" s="49">
        <v>180</v>
      </c>
      <c r="J51" s="18">
        <v>0.1</v>
      </c>
      <c r="K51" s="18">
        <f>J51*I51</f>
        <v>18</v>
      </c>
      <c r="L51" s="231"/>
      <c r="M51" s="113"/>
      <c r="N51" s="162">
        <v>50</v>
      </c>
    </row>
    <row r="52" spans="1:14" s="5" customFormat="1" ht="12.75">
      <c r="A52" s="241"/>
      <c r="B52" s="244"/>
      <c r="C52" s="44" t="s">
        <v>97</v>
      </c>
      <c r="D52" s="108" t="s">
        <v>27</v>
      </c>
      <c r="E52" s="108" t="s">
        <v>15</v>
      </c>
      <c r="F52" s="109" t="s">
        <v>153</v>
      </c>
      <c r="G52" s="110" t="s">
        <v>61</v>
      </c>
      <c r="H52" s="111">
        <v>906</v>
      </c>
      <c r="I52" s="107">
        <v>1032</v>
      </c>
      <c r="J52" s="112">
        <v>0.1</v>
      </c>
      <c r="K52" s="112">
        <f>J52*I52</f>
        <v>103.2</v>
      </c>
      <c r="L52" s="106"/>
      <c r="M52" s="9"/>
      <c r="N52" s="164">
        <v>2566.9</v>
      </c>
    </row>
    <row r="53" spans="1:14" s="5" customFormat="1" ht="13.5" thickBot="1">
      <c r="A53" s="237"/>
      <c r="B53" s="245"/>
      <c r="C53" s="232" t="s">
        <v>57</v>
      </c>
      <c r="D53" s="233"/>
      <c r="E53" s="233"/>
      <c r="F53" s="233"/>
      <c r="G53" s="234"/>
      <c r="H53" s="63"/>
      <c r="I53" s="50">
        <f>SUM(I50:I51)</f>
        <v>1212</v>
      </c>
      <c r="J53" s="50">
        <f>SUM(J50:J51)</f>
        <v>0.2</v>
      </c>
      <c r="K53" s="50">
        <f>SUM(K50:K51)</f>
        <v>121.2</v>
      </c>
      <c r="L53" s="50">
        <f>SUM(L50:L51)</f>
        <v>0</v>
      </c>
      <c r="M53" s="75">
        <f>SUM(M50:M51)</f>
        <v>0</v>
      </c>
      <c r="N53" s="163">
        <f>SUM(N50:N52)</f>
        <v>2696.9</v>
      </c>
    </row>
    <row r="54" spans="1:14" s="22" customFormat="1" ht="35.25" customHeight="1" thickBot="1">
      <c r="A54" s="119" t="s">
        <v>4</v>
      </c>
      <c r="B54" s="120" t="s">
        <v>205</v>
      </c>
      <c r="C54" s="208" t="s">
        <v>43</v>
      </c>
      <c r="D54" s="121" t="s">
        <v>43</v>
      </c>
      <c r="E54" s="121" t="s">
        <v>43</v>
      </c>
      <c r="F54" s="122" t="s">
        <v>25</v>
      </c>
      <c r="G54" s="123" t="s">
        <v>43</v>
      </c>
      <c r="H54" s="46">
        <v>885.37</v>
      </c>
      <c r="I54" s="48">
        <v>1000</v>
      </c>
      <c r="J54" s="38">
        <v>0.1</v>
      </c>
      <c r="K54" s="40">
        <f>I54*J54</f>
        <v>100</v>
      </c>
      <c r="L54" s="40" t="s">
        <v>39</v>
      </c>
      <c r="M54" s="124"/>
      <c r="N54" s="167">
        <f>N55+N56+N57+N58+N62+N63</f>
        <v>2016</v>
      </c>
    </row>
    <row r="55" spans="1:14" s="5" customFormat="1" ht="27.75" customHeight="1" thickBot="1">
      <c r="A55" s="80" t="s">
        <v>87</v>
      </c>
      <c r="B55" s="42" t="s">
        <v>169</v>
      </c>
      <c r="C55" s="209" t="s">
        <v>97</v>
      </c>
      <c r="D55" s="36" t="s">
        <v>27</v>
      </c>
      <c r="E55" s="36" t="s">
        <v>13</v>
      </c>
      <c r="F55" s="37" t="s">
        <v>88</v>
      </c>
      <c r="G55" s="43" t="s">
        <v>61</v>
      </c>
      <c r="H55" s="46">
        <v>412.8</v>
      </c>
      <c r="I55" s="48">
        <v>400</v>
      </c>
      <c r="J55" s="38">
        <v>0.1</v>
      </c>
      <c r="K55" s="38">
        <f aca="true" t="shared" si="5" ref="K55:K61">J55*I55</f>
        <v>40</v>
      </c>
      <c r="L55" s="39" t="s">
        <v>40</v>
      </c>
      <c r="M55" s="41"/>
      <c r="N55" s="160">
        <v>250</v>
      </c>
    </row>
    <row r="56" spans="1:14" s="5" customFormat="1" ht="27.75" customHeight="1" thickBot="1">
      <c r="A56" s="80" t="s">
        <v>89</v>
      </c>
      <c r="B56" s="42" t="s">
        <v>170</v>
      </c>
      <c r="C56" s="209" t="s">
        <v>97</v>
      </c>
      <c r="D56" s="36" t="s">
        <v>27</v>
      </c>
      <c r="E56" s="36" t="s">
        <v>13</v>
      </c>
      <c r="F56" s="37" t="s">
        <v>90</v>
      </c>
      <c r="G56" s="43" t="s">
        <v>61</v>
      </c>
      <c r="H56" s="46">
        <v>412.8</v>
      </c>
      <c r="I56" s="48">
        <v>400</v>
      </c>
      <c r="J56" s="38">
        <v>0.1</v>
      </c>
      <c r="K56" s="38">
        <f t="shared" si="5"/>
        <v>40</v>
      </c>
      <c r="L56" s="39" t="s">
        <v>40</v>
      </c>
      <c r="M56" s="41"/>
      <c r="N56" s="160">
        <v>225</v>
      </c>
    </row>
    <row r="57" spans="1:14" s="5" customFormat="1" ht="27" customHeight="1" thickBot="1">
      <c r="A57" s="80" t="s">
        <v>91</v>
      </c>
      <c r="B57" s="42" t="s">
        <v>171</v>
      </c>
      <c r="C57" s="209" t="s">
        <v>97</v>
      </c>
      <c r="D57" s="36" t="s">
        <v>27</v>
      </c>
      <c r="E57" s="136" t="s">
        <v>5</v>
      </c>
      <c r="F57" s="37" t="s">
        <v>92</v>
      </c>
      <c r="G57" s="43" t="s">
        <v>61</v>
      </c>
      <c r="H57" s="46">
        <v>412.8</v>
      </c>
      <c r="I57" s="48">
        <v>400</v>
      </c>
      <c r="J57" s="38">
        <v>0.1</v>
      </c>
      <c r="K57" s="38">
        <f t="shared" si="5"/>
        <v>40</v>
      </c>
      <c r="L57" s="39" t="s">
        <v>40</v>
      </c>
      <c r="M57" s="41"/>
      <c r="N57" s="160">
        <v>181</v>
      </c>
    </row>
    <row r="58" spans="1:14" s="5" customFormat="1" ht="17.25" customHeight="1" thickBot="1">
      <c r="A58" s="80" t="s">
        <v>93</v>
      </c>
      <c r="B58" s="42" t="s">
        <v>172</v>
      </c>
      <c r="C58" s="209" t="s">
        <v>97</v>
      </c>
      <c r="D58" s="36" t="s">
        <v>27</v>
      </c>
      <c r="E58" s="36" t="s">
        <v>13</v>
      </c>
      <c r="F58" s="37" t="s">
        <v>94</v>
      </c>
      <c r="G58" s="43" t="s">
        <v>61</v>
      </c>
      <c r="H58" s="46">
        <v>412.8</v>
      </c>
      <c r="I58" s="48">
        <v>400</v>
      </c>
      <c r="J58" s="38">
        <v>0.1</v>
      </c>
      <c r="K58" s="38">
        <f t="shared" si="5"/>
        <v>40</v>
      </c>
      <c r="L58" s="39" t="s">
        <v>40</v>
      </c>
      <c r="M58" s="41"/>
      <c r="N58" s="160">
        <v>36</v>
      </c>
    </row>
    <row r="59" spans="1:14" s="5" customFormat="1" ht="12.75">
      <c r="A59" s="235" t="s">
        <v>95</v>
      </c>
      <c r="B59" s="243" t="s">
        <v>173</v>
      </c>
      <c r="C59" s="176" t="s">
        <v>59</v>
      </c>
      <c r="D59" s="56" t="s">
        <v>21</v>
      </c>
      <c r="E59" s="56" t="s">
        <v>5</v>
      </c>
      <c r="F59" s="57" t="s">
        <v>96</v>
      </c>
      <c r="G59" s="58" t="s">
        <v>63</v>
      </c>
      <c r="H59" s="62">
        <v>906</v>
      </c>
      <c r="I59" s="60">
        <v>1032</v>
      </c>
      <c r="J59" s="59">
        <v>0.1</v>
      </c>
      <c r="K59" s="59">
        <f t="shared" si="5"/>
        <v>103.2</v>
      </c>
      <c r="L59" s="242"/>
      <c r="M59" s="61"/>
      <c r="N59" s="161">
        <v>84</v>
      </c>
    </row>
    <row r="60" spans="1:14" s="5" customFormat="1" ht="12.75">
      <c r="A60" s="241"/>
      <c r="B60" s="244"/>
      <c r="C60" s="44" t="s">
        <v>59</v>
      </c>
      <c r="D60" s="17" t="s">
        <v>21</v>
      </c>
      <c r="E60" s="17" t="s">
        <v>5</v>
      </c>
      <c r="F60" s="16" t="s">
        <v>96</v>
      </c>
      <c r="G60" s="45" t="s">
        <v>63</v>
      </c>
      <c r="H60" s="47">
        <v>27</v>
      </c>
      <c r="I60" s="49">
        <v>180</v>
      </c>
      <c r="J60" s="18">
        <v>0.1</v>
      </c>
      <c r="K60" s="18">
        <f t="shared" si="5"/>
        <v>18</v>
      </c>
      <c r="L60" s="231"/>
      <c r="M60" s="113"/>
      <c r="N60" s="162">
        <v>960</v>
      </c>
    </row>
    <row r="61" spans="1:14" s="5" customFormat="1" ht="12.75">
      <c r="A61" s="241"/>
      <c r="B61" s="244"/>
      <c r="C61" s="44" t="s">
        <v>97</v>
      </c>
      <c r="D61" s="108" t="s">
        <v>27</v>
      </c>
      <c r="E61" s="108" t="s">
        <v>5</v>
      </c>
      <c r="F61" s="109" t="s">
        <v>96</v>
      </c>
      <c r="G61" s="110" t="s">
        <v>63</v>
      </c>
      <c r="H61" s="111">
        <v>906</v>
      </c>
      <c r="I61" s="107">
        <v>1032</v>
      </c>
      <c r="J61" s="112">
        <v>0.1</v>
      </c>
      <c r="K61" s="112">
        <f t="shared" si="5"/>
        <v>103.2</v>
      </c>
      <c r="L61" s="106"/>
      <c r="M61" s="9"/>
      <c r="N61" s="164">
        <v>180</v>
      </c>
    </row>
    <row r="62" spans="1:14" s="5" customFormat="1" ht="13.5" thickBot="1">
      <c r="A62" s="237"/>
      <c r="B62" s="245"/>
      <c r="C62" s="232" t="s">
        <v>57</v>
      </c>
      <c r="D62" s="233"/>
      <c r="E62" s="233"/>
      <c r="F62" s="233"/>
      <c r="G62" s="234"/>
      <c r="H62" s="63"/>
      <c r="I62" s="50">
        <f>SUM(I59:I60)</f>
        <v>1212</v>
      </c>
      <c r="J62" s="50">
        <f>SUM(J59:J60)</f>
        <v>0.2</v>
      </c>
      <c r="K62" s="50">
        <f>SUM(K59:K60)</f>
        <v>121.2</v>
      </c>
      <c r="L62" s="50">
        <f>SUM(L59:L60)</f>
        <v>0</v>
      </c>
      <c r="M62" s="75">
        <f>SUM(M59:M60)</f>
        <v>0</v>
      </c>
      <c r="N62" s="163">
        <f>SUM(N59:N61)</f>
        <v>1224</v>
      </c>
    </row>
    <row r="63" spans="1:14" s="5" customFormat="1" ht="17.25" customHeight="1" thickBot="1">
      <c r="A63" s="80" t="s">
        <v>98</v>
      </c>
      <c r="B63" s="42" t="s">
        <v>174</v>
      </c>
      <c r="C63" s="209" t="s">
        <v>97</v>
      </c>
      <c r="D63" s="36" t="s">
        <v>27</v>
      </c>
      <c r="E63" s="36" t="s">
        <v>13</v>
      </c>
      <c r="F63" s="37" t="s">
        <v>99</v>
      </c>
      <c r="G63" s="43" t="s">
        <v>63</v>
      </c>
      <c r="H63" s="46">
        <v>412.8</v>
      </c>
      <c r="I63" s="48">
        <v>400</v>
      </c>
      <c r="J63" s="38">
        <v>0.1</v>
      </c>
      <c r="K63" s="38">
        <f>J63*I63</f>
        <v>40</v>
      </c>
      <c r="L63" s="39" t="s">
        <v>40</v>
      </c>
      <c r="M63" s="41"/>
      <c r="N63" s="160">
        <v>100</v>
      </c>
    </row>
    <row r="64" spans="1:14" s="22" customFormat="1" ht="44.25" customHeight="1" thickBot="1">
      <c r="A64" s="119" t="s">
        <v>6</v>
      </c>
      <c r="B64" s="120" t="s">
        <v>175</v>
      </c>
      <c r="C64" s="208" t="s">
        <v>43</v>
      </c>
      <c r="D64" s="121" t="s">
        <v>43</v>
      </c>
      <c r="E64" s="121" t="s">
        <v>43</v>
      </c>
      <c r="F64" s="122" t="s">
        <v>26</v>
      </c>
      <c r="G64" s="123" t="s">
        <v>43</v>
      </c>
      <c r="H64" s="46">
        <v>885.37</v>
      </c>
      <c r="I64" s="48">
        <v>1000</v>
      </c>
      <c r="J64" s="38">
        <v>0.1</v>
      </c>
      <c r="K64" s="40">
        <f>I64*J64</f>
        <v>100</v>
      </c>
      <c r="L64" s="40" t="s">
        <v>39</v>
      </c>
      <c r="M64" s="124"/>
      <c r="N64" s="167">
        <f>N65+N71+N72+N73+N74</f>
        <v>63337.74</v>
      </c>
    </row>
    <row r="65" spans="1:14" s="5" customFormat="1" ht="30.75" customHeight="1" thickBot="1">
      <c r="A65" s="80" t="s">
        <v>100</v>
      </c>
      <c r="B65" s="42" t="s">
        <v>176</v>
      </c>
      <c r="C65" s="209" t="s">
        <v>101</v>
      </c>
      <c r="D65" s="36" t="s">
        <v>24</v>
      </c>
      <c r="E65" s="36" t="s">
        <v>7</v>
      </c>
      <c r="F65" s="37" t="s">
        <v>102</v>
      </c>
      <c r="G65" s="43" t="s">
        <v>62</v>
      </c>
      <c r="H65" s="46">
        <v>412.8</v>
      </c>
      <c r="I65" s="48">
        <v>400</v>
      </c>
      <c r="J65" s="38">
        <v>0.1</v>
      </c>
      <c r="K65" s="38">
        <f>J65*I65</f>
        <v>40</v>
      </c>
      <c r="L65" s="39" t="s">
        <v>40</v>
      </c>
      <c r="M65" s="41"/>
      <c r="N65" s="160">
        <v>2000</v>
      </c>
    </row>
    <row r="66" spans="1:14" s="5" customFormat="1" ht="12.75">
      <c r="A66" s="235" t="s">
        <v>103</v>
      </c>
      <c r="B66" s="243" t="s">
        <v>177</v>
      </c>
      <c r="C66" s="176" t="s">
        <v>101</v>
      </c>
      <c r="D66" s="56" t="s">
        <v>24</v>
      </c>
      <c r="E66" s="56" t="s">
        <v>7</v>
      </c>
      <c r="F66" s="57" t="s">
        <v>104</v>
      </c>
      <c r="G66" s="58" t="s">
        <v>62</v>
      </c>
      <c r="H66" s="62">
        <v>906</v>
      </c>
      <c r="I66" s="60">
        <v>1032</v>
      </c>
      <c r="J66" s="59">
        <v>0.1</v>
      </c>
      <c r="K66" s="59">
        <f>J66*I66</f>
        <v>103.2</v>
      </c>
      <c r="L66" s="101"/>
      <c r="M66" s="61"/>
      <c r="N66" s="161">
        <v>4000</v>
      </c>
    </row>
    <row r="67" spans="1:14" s="5" customFormat="1" ht="12.75">
      <c r="A67" s="241"/>
      <c r="B67" s="244"/>
      <c r="C67" s="44" t="s">
        <v>59</v>
      </c>
      <c r="D67" s="108" t="s">
        <v>21</v>
      </c>
      <c r="E67" s="137" t="s">
        <v>7</v>
      </c>
      <c r="F67" s="109" t="s">
        <v>104</v>
      </c>
      <c r="G67" s="110" t="s">
        <v>61</v>
      </c>
      <c r="H67" s="111">
        <v>906</v>
      </c>
      <c r="I67" s="107">
        <v>1032</v>
      </c>
      <c r="J67" s="112">
        <v>0.1</v>
      </c>
      <c r="K67" s="112">
        <f>J67*I67</f>
        <v>103.2</v>
      </c>
      <c r="L67" s="106"/>
      <c r="M67" s="9"/>
      <c r="N67" s="164">
        <v>12121.09</v>
      </c>
    </row>
    <row r="68" spans="1:14" s="5" customFormat="1" ht="12.75">
      <c r="A68" s="241"/>
      <c r="B68" s="244"/>
      <c r="C68" s="81" t="s">
        <v>59</v>
      </c>
      <c r="D68" s="17" t="s">
        <v>21</v>
      </c>
      <c r="E68" s="138" t="s">
        <v>7</v>
      </c>
      <c r="F68" s="16" t="s">
        <v>104</v>
      </c>
      <c r="G68" s="128" t="s">
        <v>61</v>
      </c>
      <c r="H68" s="111"/>
      <c r="I68" s="107"/>
      <c r="J68" s="129"/>
      <c r="K68" s="129"/>
      <c r="L68" s="130"/>
      <c r="M68" s="113"/>
      <c r="N68" s="164">
        <v>31879.94</v>
      </c>
    </row>
    <row r="69" spans="1:14" s="5" customFormat="1" ht="12.75">
      <c r="A69" s="241"/>
      <c r="B69" s="244"/>
      <c r="C69" s="44" t="s">
        <v>59</v>
      </c>
      <c r="D69" s="108" t="s">
        <v>21</v>
      </c>
      <c r="E69" s="137" t="s">
        <v>7</v>
      </c>
      <c r="F69" s="109" t="s">
        <v>104</v>
      </c>
      <c r="G69" s="45" t="s">
        <v>61</v>
      </c>
      <c r="H69" s="47"/>
      <c r="I69" s="49"/>
      <c r="J69" s="131"/>
      <c r="K69" s="131"/>
      <c r="L69" s="132"/>
      <c r="M69" s="133"/>
      <c r="N69" s="162">
        <v>1432.71</v>
      </c>
    </row>
    <row r="70" spans="1:14" s="5" customFormat="1" ht="12.75">
      <c r="A70" s="241"/>
      <c r="B70" s="244"/>
      <c r="C70" s="135" t="s">
        <v>97</v>
      </c>
      <c r="D70" s="125" t="s">
        <v>27</v>
      </c>
      <c r="E70" s="125" t="s">
        <v>7</v>
      </c>
      <c r="F70" s="87" t="s">
        <v>104</v>
      </c>
      <c r="G70" s="126" t="s">
        <v>61</v>
      </c>
      <c r="H70" s="116"/>
      <c r="I70" s="117"/>
      <c r="J70" s="127"/>
      <c r="K70" s="127"/>
      <c r="L70" s="106"/>
      <c r="M70" s="9"/>
      <c r="N70" s="165">
        <v>7934</v>
      </c>
    </row>
    <row r="71" spans="1:14" s="5" customFormat="1" ht="13.5" thickBot="1">
      <c r="A71" s="237"/>
      <c r="B71" s="245"/>
      <c r="C71" s="232" t="s">
        <v>57</v>
      </c>
      <c r="D71" s="233"/>
      <c r="E71" s="233"/>
      <c r="F71" s="233"/>
      <c r="G71" s="234"/>
      <c r="H71" s="63"/>
      <c r="I71" s="50">
        <f>SUM(I66:I66)</f>
        <v>1032</v>
      </c>
      <c r="J71" s="50">
        <f>SUM(J66:J66)</f>
        <v>0.1</v>
      </c>
      <c r="K71" s="50">
        <f>SUM(K66:K66)</f>
        <v>103.2</v>
      </c>
      <c r="L71" s="50">
        <f>SUM(L66:L66)</f>
        <v>0</v>
      </c>
      <c r="M71" s="75">
        <f>SUM(M66:M66)</f>
        <v>0</v>
      </c>
      <c r="N71" s="163">
        <f>SUM(N66:N70)</f>
        <v>57367.74</v>
      </c>
    </row>
    <row r="72" spans="1:14" s="5" customFormat="1" ht="29.25" customHeight="1" thickBot="1">
      <c r="A72" s="80" t="s">
        <v>105</v>
      </c>
      <c r="B72" s="42" t="s">
        <v>178</v>
      </c>
      <c r="C72" s="209" t="s">
        <v>101</v>
      </c>
      <c r="D72" s="36" t="s">
        <v>24</v>
      </c>
      <c r="E72" s="36" t="s">
        <v>12</v>
      </c>
      <c r="F72" s="37" t="s">
        <v>106</v>
      </c>
      <c r="G72" s="43" t="s">
        <v>62</v>
      </c>
      <c r="H72" s="46">
        <v>412.8</v>
      </c>
      <c r="I72" s="48">
        <v>400</v>
      </c>
      <c r="J72" s="38">
        <v>0.1</v>
      </c>
      <c r="K72" s="38">
        <f>J72*I72</f>
        <v>40</v>
      </c>
      <c r="L72" s="39" t="s">
        <v>40</v>
      </c>
      <c r="M72" s="41"/>
      <c r="N72" s="160">
        <v>2680</v>
      </c>
    </row>
    <row r="73" spans="1:14" s="5" customFormat="1" ht="21.75" customHeight="1" thickBot="1">
      <c r="A73" s="80" t="s">
        <v>107</v>
      </c>
      <c r="B73" s="42" t="s">
        <v>206</v>
      </c>
      <c r="C73" s="209" t="s">
        <v>101</v>
      </c>
      <c r="D73" s="36" t="s">
        <v>24</v>
      </c>
      <c r="E73" s="36" t="s">
        <v>53</v>
      </c>
      <c r="F73" s="37" t="s">
        <v>108</v>
      </c>
      <c r="G73" s="43" t="s">
        <v>62</v>
      </c>
      <c r="H73" s="46">
        <v>412.8</v>
      </c>
      <c r="I73" s="48">
        <v>400</v>
      </c>
      <c r="J73" s="38">
        <v>0.1</v>
      </c>
      <c r="K73" s="38">
        <f>J73*I73</f>
        <v>40</v>
      </c>
      <c r="L73" s="39" t="s">
        <v>40</v>
      </c>
      <c r="M73" s="41"/>
      <c r="N73" s="160">
        <v>290</v>
      </c>
    </row>
    <row r="74" spans="1:14" s="5" customFormat="1" ht="31.5" customHeight="1" thickBot="1">
      <c r="A74" s="80" t="s">
        <v>109</v>
      </c>
      <c r="B74" s="42" t="s">
        <v>179</v>
      </c>
      <c r="C74" s="209" t="s">
        <v>101</v>
      </c>
      <c r="D74" s="36" t="s">
        <v>24</v>
      </c>
      <c r="E74" s="36" t="s">
        <v>12</v>
      </c>
      <c r="F74" s="37" t="s">
        <v>110</v>
      </c>
      <c r="G74" s="43" t="s">
        <v>62</v>
      </c>
      <c r="H74" s="46">
        <v>412.8</v>
      </c>
      <c r="I74" s="48">
        <v>400</v>
      </c>
      <c r="J74" s="38">
        <v>0.1</v>
      </c>
      <c r="K74" s="38">
        <f>J74*I74</f>
        <v>40</v>
      </c>
      <c r="L74" s="39" t="s">
        <v>40</v>
      </c>
      <c r="M74" s="41"/>
      <c r="N74" s="160">
        <v>1000</v>
      </c>
    </row>
    <row r="75" spans="1:14" s="22" customFormat="1" ht="29.25" customHeight="1" thickBot="1">
      <c r="A75" s="119" t="s">
        <v>16</v>
      </c>
      <c r="B75" s="120" t="s">
        <v>180</v>
      </c>
      <c r="C75" s="210" t="s">
        <v>43</v>
      </c>
      <c r="D75" s="149" t="s">
        <v>43</v>
      </c>
      <c r="E75" s="149" t="s">
        <v>43</v>
      </c>
      <c r="F75" s="150" t="s">
        <v>28</v>
      </c>
      <c r="G75" s="151" t="s">
        <v>43</v>
      </c>
      <c r="H75" s="169">
        <v>885.37</v>
      </c>
      <c r="I75" s="170">
        <v>1000</v>
      </c>
      <c r="J75" s="171">
        <v>0.1</v>
      </c>
      <c r="K75" s="172">
        <f>I75*J75</f>
        <v>100</v>
      </c>
      <c r="L75" s="172" t="s">
        <v>39</v>
      </c>
      <c r="M75" s="173"/>
      <c r="N75" s="189">
        <f>N78+N79</f>
        <v>3584</v>
      </c>
    </row>
    <row r="76" spans="1:14" s="5" customFormat="1" ht="12.75">
      <c r="A76" s="235" t="s">
        <v>111</v>
      </c>
      <c r="B76" s="238" t="s">
        <v>181</v>
      </c>
      <c r="C76" s="176" t="s">
        <v>59</v>
      </c>
      <c r="D76" s="154">
        <v>903</v>
      </c>
      <c r="E76" s="155" t="s">
        <v>9</v>
      </c>
      <c r="F76" s="154" t="s">
        <v>112</v>
      </c>
      <c r="G76" s="154">
        <v>610</v>
      </c>
      <c r="H76" s="177"/>
      <c r="I76" s="177"/>
      <c r="J76" s="177"/>
      <c r="K76" s="177"/>
      <c r="L76" s="177"/>
      <c r="M76" s="177"/>
      <c r="N76" s="178">
        <v>25</v>
      </c>
    </row>
    <row r="77" spans="1:14" s="5" customFormat="1" ht="12.75">
      <c r="A77" s="236"/>
      <c r="B77" s="239"/>
      <c r="C77" s="81" t="s">
        <v>59</v>
      </c>
      <c r="D77" s="152">
        <v>903</v>
      </c>
      <c r="E77" s="153" t="s">
        <v>9</v>
      </c>
      <c r="F77" s="152" t="s">
        <v>112</v>
      </c>
      <c r="G77" s="152">
        <v>240</v>
      </c>
      <c r="H77" s="175"/>
      <c r="I77" s="175"/>
      <c r="J77" s="175"/>
      <c r="K77" s="175"/>
      <c r="L77" s="175"/>
      <c r="M77" s="175"/>
      <c r="N77" s="179">
        <v>90</v>
      </c>
    </row>
    <row r="78" spans="1:14" s="5" customFormat="1" ht="13.5" thickBot="1">
      <c r="A78" s="237"/>
      <c r="B78" s="240"/>
      <c r="C78" s="180"/>
      <c r="D78" s="158" t="s">
        <v>57</v>
      </c>
      <c r="E78" s="158"/>
      <c r="F78" s="158"/>
      <c r="G78" s="158"/>
      <c r="H78" s="181"/>
      <c r="I78" s="83"/>
      <c r="J78" s="83"/>
      <c r="K78" s="83"/>
      <c r="L78" s="83"/>
      <c r="M78" s="83"/>
      <c r="N78" s="182">
        <f>SUM(N76:N77)</f>
        <v>115</v>
      </c>
    </row>
    <row r="79" spans="1:14" s="5" customFormat="1" ht="30.75" customHeight="1" thickBot="1">
      <c r="A79" s="80" t="s">
        <v>113</v>
      </c>
      <c r="B79" s="42" t="s">
        <v>183</v>
      </c>
      <c r="C79" s="211" t="s">
        <v>59</v>
      </c>
      <c r="D79" s="190" t="s">
        <v>21</v>
      </c>
      <c r="E79" s="190" t="s">
        <v>9</v>
      </c>
      <c r="F79" s="191" t="s">
        <v>114</v>
      </c>
      <c r="G79" s="192" t="s">
        <v>61</v>
      </c>
      <c r="H79" s="102">
        <v>412.8</v>
      </c>
      <c r="I79" s="103">
        <v>400</v>
      </c>
      <c r="J79" s="193">
        <v>0.1</v>
      </c>
      <c r="K79" s="193">
        <f>J79*I79</f>
        <v>40</v>
      </c>
      <c r="L79" s="194" t="s">
        <v>40</v>
      </c>
      <c r="M79" s="195"/>
      <c r="N79" s="168">
        <v>3469</v>
      </c>
    </row>
    <row r="80" spans="1:14" s="22" customFormat="1" ht="30.75" customHeight="1" thickBot="1">
      <c r="A80" s="119" t="s">
        <v>17</v>
      </c>
      <c r="B80" s="120" t="s">
        <v>182</v>
      </c>
      <c r="C80" s="208" t="s">
        <v>43</v>
      </c>
      <c r="D80" s="121" t="s">
        <v>43</v>
      </c>
      <c r="E80" s="121" t="s">
        <v>43</v>
      </c>
      <c r="F80" s="122" t="s">
        <v>29</v>
      </c>
      <c r="G80" s="123" t="s">
        <v>43</v>
      </c>
      <c r="H80" s="46">
        <v>885.37</v>
      </c>
      <c r="I80" s="48">
        <v>1000</v>
      </c>
      <c r="J80" s="38">
        <v>0.1</v>
      </c>
      <c r="K80" s="40">
        <f>I80*J80</f>
        <v>100</v>
      </c>
      <c r="L80" s="40" t="s">
        <v>39</v>
      </c>
      <c r="M80" s="124"/>
      <c r="N80" s="167">
        <f>N84+N87+N91</f>
        <v>6030</v>
      </c>
    </row>
    <row r="81" spans="1:14" s="5" customFormat="1" ht="12.75">
      <c r="A81" s="235" t="s">
        <v>115</v>
      </c>
      <c r="B81" s="243" t="s">
        <v>184</v>
      </c>
      <c r="C81" s="212" t="s">
        <v>59</v>
      </c>
      <c r="D81" s="139" t="s">
        <v>21</v>
      </c>
      <c r="E81" s="139" t="s">
        <v>3</v>
      </c>
      <c r="F81" s="140" t="s">
        <v>116</v>
      </c>
      <c r="G81" s="141" t="s">
        <v>61</v>
      </c>
      <c r="H81" s="62">
        <v>906</v>
      </c>
      <c r="I81" s="60">
        <v>1032</v>
      </c>
      <c r="J81" s="59">
        <v>0.1</v>
      </c>
      <c r="K81" s="59">
        <f>J81*I81</f>
        <v>103.2</v>
      </c>
      <c r="L81" s="242"/>
      <c r="M81" s="61"/>
      <c r="N81" s="161">
        <v>912</v>
      </c>
    </row>
    <row r="82" spans="1:14" s="5" customFormat="1" ht="12.75">
      <c r="A82" s="241"/>
      <c r="B82" s="244"/>
      <c r="C82" s="142" t="s">
        <v>59</v>
      </c>
      <c r="D82" s="138" t="s">
        <v>21</v>
      </c>
      <c r="E82" s="138" t="s">
        <v>3</v>
      </c>
      <c r="F82" s="143" t="s">
        <v>116</v>
      </c>
      <c r="G82" s="144" t="s">
        <v>61</v>
      </c>
      <c r="H82" s="47">
        <v>27</v>
      </c>
      <c r="I82" s="49">
        <v>180</v>
      </c>
      <c r="J82" s="18">
        <v>0.1</v>
      </c>
      <c r="K82" s="18">
        <f>J82*I82</f>
        <v>18</v>
      </c>
      <c r="L82" s="231"/>
      <c r="M82" s="113"/>
      <c r="N82" s="162">
        <v>1323</v>
      </c>
    </row>
    <row r="83" spans="1:14" s="5" customFormat="1" ht="12.75">
      <c r="A83" s="241"/>
      <c r="B83" s="244"/>
      <c r="C83" s="142" t="s">
        <v>59</v>
      </c>
      <c r="D83" s="137" t="s">
        <v>21</v>
      </c>
      <c r="E83" s="137" t="s">
        <v>81</v>
      </c>
      <c r="F83" s="145" t="s">
        <v>116</v>
      </c>
      <c r="G83" s="146" t="s">
        <v>61</v>
      </c>
      <c r="H83" s="111">
        <v>906</v>
      </c>
      <c r="I83" s="107">
        <v>1032</v>
      </c>
      <c r="J83" s="112">
        <v>0.1</v>
      </c>
      <c r="K83" s="112">
        <f>J83*I83</f>
        <v>103.2</v>
      </c>
      <c r="L83" s="106"/>
      <c r="M83" s="9"/>
      <c r="N83" s="164">
        <v>66</v>
      </c>
    </row>
    <row r="84" spans="1:14" s="5" customFormat="1" ht="14.25" customHeight="1" thickBot="1">
      <c r="A84" s="237"/>
      <c r="B84" s="245"/>
      <c r="C84" s="250" t="s">
        <v>57</v>
      </c>
      <c r="D84" s="251"/>
      <c r="E84" s="251"/>
      <c r="F84" s="251"/>
      <c r="G84" s="252"/>
      <c r="H84" s="196"/>
      <c r="I84" s="197">
        <f>SUM(I81:I82)</f>
        <v>1212</v>
      </c>
      <c r="J84" s="197">
        <f>SUM(J81:J82)</f>
        <v>0.2</v>
      </c>
      <c r="K84" s="197">
        <f>SUM(K81:K82)</f>
        <v>121.2</v>
      </c>
      <c r="L84" s="197">
        <f>SUM(L81:L82)</f>
        <v>0</v>
      </c>
      <c r="M84" s="198">
        <f>SUM(M81:M82)</f>
        <v>0</v>
      </c>
      <c r="N84" s="199">
        <f>SUM(N81:N83)</f>
        <v>2301</v>
      </c>
    </row>
    <row r="85" spans="1:14" s="5" customFormat="1" ht="12.75">
      <c r="A85" s="235" t="s">
        <v>117</v>
      </c>
      <c r="B85" s="238" t="s">
        <v>185</v>
      </c>
      <c r="C85" s="212" t="s">
        <v>59</v>
      </c>
      <c r="D85" s="202">
        <v>903</v>
      </c>
      <c r="E85" s="203" t="s">
        <v>3</v>
      </c>
      <c r="F85" s="202" t="s">
        <v>118</v>
      </c>
      <c r="G85" s="202">
        <v>610</v>
      </c>
      <c r="H85" s="177"/>
      <c r="I85" s="177"/>
      <c r="J85" s="177"/>
      <c r="K85" s="177"/>
      <c r="L85" s="177"/>
      <c r="M85" s="186"/>
      <c r="N85" s="161">
        <v>1370</v>
      </c>
    </row>
    <row r="86" spans="1:14" s="5" customFormat="1" ht="12.75">
      <c r="A86" s="236"/>
      <c r="B86" s="239"/>
      <c r="C86" s="213" t="s">
        <v>59</v>
      </c>
      <c r="D86" s="200">
        <v>903</v>
      </c>
      <c r="E86" s="201" t="s">
        <v>3</v>
      </c>
      <c r="F86" s="200" t="s">
        <v>118</v>
      </c>
      <c r="G86" s="200">
        <v>610</v>
      </c>
      <c r="H86" s="175"/>
      <c r="I86" s="175"/>
      <c r="J86" s="175"/>
      <c r="K86" s="175"/>
      <c r="L86" s="175"/>
      <c r="M86" s="187"/>
      <c r="N86" s="162">
        <v>1939</v>
      </c>
    </row>
    <row r="87" spans="1:14" s="5" customFormat="1" ht="13.5" thickBot="1">
      <c r="A87" s="237"/>
      <c r="B87" s="240"/>
      <c r="C87" s="180"/>
      <c r="D87" s="158" t="s">
        <v>57</v>
      </c>
      <c r="E87" s="158"/>
      <c r="F87" s="158"/>
      <c r="G87" s="158"/>
      <c r="H87" s="181"/>
      <c r="I87" s="83"/>
      <c r="J87" s="83"/>
      <c r="K87" s="83"/>
      <c r="L87" s="83"/>
      <c r="M87" s="84"/>
      <c r="N87" s="163">
        <f>SUM(N85:N86)</f>
        <v>3309</v>
      </c>
    </row>
    <row r="88" spans="1:14" s="5" customFormat="1" ht="12.75">
      <c r="A88" s="235" t="s">
        <v>119</v>
      </c>
      <c r="B88" s="243" t="s">
        <v>186</v>
      </c>
      <c r="C88" s="44" t="s">
        <v>97</v>
      </c>
      <c r="D88" s="108" t="s">
        <v>27</v>
      </c>
      <c r="E88" s="108" t="s">
        <v>69</v>
      </c>
      <c r="F88" s="109" t="s">
        <v>120</v>
      </c>
      <c r="G88" s="110" t="s">
        <v>61</v>
      </c>
      <c r="H88" s="111">
        <v>906</v>
      </c>
      <c r="I88" s="107">
        <v>1032</v>
      </c>
      <c r="J88" s="112">
        <v>0.1</v>
      </c>
      <c r="K88" s="112">
        <f>J88*I88</f>
        <v>103.2</v>
      </c>
      <c r="L88" s="230"/>
      <c r="M88" s="9"/>
      <c r="N88" s="164">
        <v>120</v>
      </c>
    </row>
    <row r="89" spans="1:14" s="5" customFormat="1" ht="12.75">
      <c r="A89" s="241"/>
      <c r="B89" s="244"/>
      <c r="C89" s="44" t="s">
        <v>97</v>
      </c>
      <c r="D89" s="17" t="s">
        <v>27</v>
      </c>
      <c r="E89" s="17" t="s">
        <v>15</v>
      </c>
      <c r="F89" s="16" t="s">
        <v>120</v>
      </c>
      <c r="G89" s="45" t="s">
        <v>61</v>
      </c>
      <c r="H89" s="47">
        <v>27</v>
      </c>
      <c r="I89" s="49">
        <v>180</v>
      </c>
      <c r="J89" s="18">
        <v>0.1</v>
      </c>
      <c r="K89" s="18">
        <f>J89*I89</f>
        <v>18</v>
      </c>
      <c r="L89" s="231"/>
      <c r="M89" s="113"/>
      <c r="N89" s="162">
        <v>290</v>
      </c>
    </row>
    <row r="90" spans="1:14" s="5" customFormat="1" ht="12.75">
      <c r="A90" s="241"/>
      <c r="B90" s="244"/>
      <c r="C90" s="44" t="s">
        <v>97</v>
      </c>
      <c r="D90" s="108" t="s">
        <v>27</v>
      </c>
      <c r="E90" s="108" t="s">
        <v>155</v>
      </c>
      <c r="F90" s="109" t="s">
        <v>120</v>
      </c>
      <c r="G90" s="110" t="s">
        <v>62</v>
      </c>
      <c r="H90" s="111">
        <v>906</v>
      </c>
      <c r="I90" s="107">
        <v>1032</v>
      </c>
      <c r="J90" s="112">
        <v>0.1</v>
      </c>
      <c r="K90" s="112">
        <f>J90*I90</f>
        <v>103.2</v>
      </c>
      <c r="L90" s="106"/>
      <c r="M90" s="9"/>
      <c r="N90" s="164">
        <v>10</v>
      </c>
    </row>
    <row r="91" spans="1:14" s="5" customFormat="1" ht="13.5" thickBot="1">
      <c r="A91" s="237"/>
      <c r="B91" s="245"/>
      <c r="C91" s="232" t="s">
        <v>57</v>
      </c>
      <c r="D91" s="233"/>
      <c r="E91" s="233"/>
      <c r="F91" s="233"/>
      <c r="G91" s="234"/>
      <c r="H91" s="63"/>
      <c r="I91" s="50">
        <f>SUM(I88:I89)</f>
        <v>1212</v>
      </c>
      <c r="J91" s="50">
        <f>SUM(J88:J89)</f>
        <v>0.2</v>
      </c>
      <c r="K91" s="50">
        <f>SUM(K88:K89)</f>
        <v>121.2</v>
      </c>
      <c r="L91" s="50">
        <f>SUM(L88:L89)</f>
        <v>0</v>
      </c>
      <c r="M91" s="75">
        <f>SUM(M88:M89)</f>
        <v>0</v>
      </c>
      <c r="N91" s="163">
        <f>SUM(N88:N90)</f>
        <v>420</v>
      </c>
    </row>
    <row r="92" spans="1:14" s="22" customFormat="1" ht="33.75" customHeight="1" thickBot="1">
      <c r="A92" s="119" t="s">
        <v>18</v>
      </c>
      <c r="B92" s="120" t="s">
        <v>202</v>
      </c>
      <c r="C92" s="208" t="s">
        <v>43</v>
      </c>
      <c r="D92" s="121" t="s">
        <v>43</v>
      </c>
      <c r="E92" s="121" t="s">
        <v>43</v>
      </c>
      <c r="F92" s="122" t="s">
        <v>30</v>
      </c>
      <c r="G92" s="123" t="s">
        <v>43</v>
      </c>
      <c r="H92" s="46">
        <v>885.37</v>
      </c>
      <c r="I92" s="48">
        <v>1000</v>
      </c>
      <c r="J92" s="38">
        <v>0.1</v>
      </c>
      <c r="K92" s="40">
        <f>I92*J92</f>
        <v>100</v>
      </c>
      <c r="L92" s="40" t="s">
        <v>39</v>
      </c>
      <c r="M92" s="124"/>
      <c r="N92" s="167">
        <f>N93</f>
        <v>50</v>
      </c>
    </row>
    <row r="93" spans="1:14" s="5" customFormat="1" ht="18.75" customHeight="1" thickBot="1">
      <c r="A93" s="80"/>
      <c r="B93" s="42"/>
      <c r="C93" s="209" t="s">
        <v>101</v>
      </c>
      <c r="D93" s="36" t="s">
        <v>24</v>
      </c>
      <c r="E93" s="36" t="s">
        <v>9</v>
      </c>
      <c r="F93" s="37" t="s">
        <v>30</v>
      </c>
      <c r="G93" s="43" t="s">
        <v>62</v>
      </c>
      <c r="H93" s="46">
        <v>412.8</v>
      </c>
      <c r="I93" s="48">
        <v>400</v>
      </c>
      <c r="J93" s="38">
        <v>0.1</v>
      </c>
      <c r="K93" s="38">
        <f>J93*I93</f>
        <v>40</v>
      </c>
      <c r="L93" s="39" t="s">
        <v>40</v>
      </c>
      <c r="M93" s="41"/>
      <c r="N93" s="160">
        <v>50</v>
      </c>
    </row>
    <row r="94" spans="1:14" s="22" customFormat="1" ht="38.25" customHeight="1" thickBot="1">
      <c r="A94" s="119" t="s">
        <v>14</v>
      </c>
      <c r="B94" s="120" t="s">
        <v>187</v>
      </c>
      <c r="C94" s="208" t="s">
        <v>43</v>
      </c>
      <c r="D94" s="121" t="s">
        <v>43</v>
      </c>
      <c r="E94" s="121" t="s">
        <v>43</v>
      </c>
      <c r="F94" s="122" t="s">
        <v>31</v>
      </c>
      <c r="G94" s="123" t="s">
        <v>43</v>
      </c>
      <c r="H94" s="46">
        <v>885.37</v>
      </c>
      <c r="I94" s="48">
        <v>1000</v>
      </c>
      <c r="J94" s="38">
        <v>0.1</v>
      </c>
      <c r="K94" s="40">
        <f>I94*J94</f>
        <v>100</v>
      </c>
      <c r="L94" s="40" t="s">
        <v>39</v>
      </c>
      <c r="M94" s="124"/>
      <c r="N94" s="167">
        <f>N97</f>
        <v>360</v>
      </c>
    </row>
    <row r="95" spans="1:14" s="5" customFormat="1" ht="12.75">
      <c r="A95" s="235"/>
      <c r="B95" s="243"/>
      <c r="C95" s="176" t="s">
        <v>101</v>
      </c>
      <c r="D95" s="56" t="s">
        <v>24</v>
      </c>
      <c r="E95" s="56" t="s">
        <v>5</v>
      </c>
      <c r="F95" s="57" t="s">
        <v>31</v>
      </c>
      <c r="G95" s="58" t="s">
        <v>62</v>
      </c>
      <c r="H95" s="62">
        <v>906</v>
      </c>
      <c r="I95" s="60">
        <v>1032</v>
      </c>
      <c r="J95" s="59">
        <v>0.1</v>
      </c>
      <c r="K95" s="59">
        <f>J95*I95</f>
        <v>103.2</v>
      </c>
      <c r="L95" s="242"/>
      <c r="M95" s="61"/>
      <c r="N95" s="161">
        <f>74+43</f>
        <v>117</v>
      </c>
    </row>
    <row r="96" spans="1:14" s="5" customFormat="1" ht="12.75">
      <c r="A96" s="241"/>
      <c r="B96" s="244"/>
      <c r="C96" s="44" t="s">
        <v>59</v>
      </c>
      <c r="D96" s="17" t="s">
        <v>21</v>
      </c>
      <c r="E96" s="17" t="s">
        <v>5</v>
      </c>
      <c r="F96" s="16" t="s">
        <v>31</v>
      </c>
      <c r="G96" s="45" t="s">
        <v>61</v>
      </c>
      <c r="H96" s="47">
        <v>27</v>
      </c>
      <c r="I96" s="49">
        <v>180</v>
      </c>
      <c r="J96" s="18">
        <v>0.1</v>
      </c>
      <c r="K96" s="18">
        <f>J96*I96</f>
        <v>18</v>
      </c>
      <c r="L96" s="231"/>
      <c r="M96" s="113"/>
      <c r="N96" s="162">
        <v>243</v>
      </c>
    </row>
    <row r="97" spans="1:14" s="5" customFormat="1" ht="13.5" thickBot="1">
      <c r="A97" s="237"/>
      <c r="B97" s="245"/>
      <c r="C97" s="232" t="s">
        <v>57</v>
      </c>
      <c r="D97" s="233"/>
      <c r="E97" s="233"/>
      <c r="F97" s="233"/>
      <c r="G97" s="234"/>
      <c r="H97" s="63"/>
      <c r="I97" s="50">
        <f aca="true" t="shared" si="6" ref="I97:N97">SUM(I95:I96)</f>
        <v>1212</v>
      </c>
      <c r="J97" s="50">
        <f t="shared" si="6"/>
        <v>0.2</v>
      </c>
      <c r="K97" s="50">
        <f t="shared" si="6"/>
        <v>121.2</v>
      </c>
      <c r="L97" s="50">
        <f t="shared" si="6"/>
        <v>0</v>
      </c>
      <c r="M97" s="75">
        <f t="shared" si="6"/>
        <v>0</v>
      </c>
      <c r="N97" s="163">
        <f t="shared" si="6"/>
        <v>360</v>
      </c>
    </row>
    <row r="98" spans="1:14" s="22" customFormat="1" ht="17.25" customHeight="1" thickBot="1">
      <c r="A98" s="119" t="s">
        <v>121</v>
      </c>
      <c r="B98" s="120" t="s">
        <v>188</v>
      </c>
      <c r="C98" s="208" t="s">
        <v>43</v>
      </c>
      <c r="D98" s="121" t="s">
        <v>43</v>
      </c>
      <c r="E98" s="121" t="s">
        <v>43</v>
      </c>
      <c r="F98" s="122" t="s">
        <v>32</v>
      </c>
      <c r="G98" s="123" t="s">
        <v>43</v>
      </c>
      <c r="H98" s="46">
        <v>885.37</v>
      </c>
      <c r="I98" s="48">
        <v>1000</v>
      </c>
      <c r="J98" s="38">
        <v>0.1</v>
      </c>
      <c r="K98" s="40">
        <f>I98*J98</f>
        <v>100</v>
      </c>
      <c r="L98" s="40" t="s">
        <v>39</v>
      </c>
      <c r="M98" s="124"/>
      <c r="N98" s="167">
        <f>N99+N100+N101</f>
        <v>5434.67</v>
      </c>
    </row>
    <row r="99" spans="1:14" s="5" customFormat="1" ht="16.5" customHeight="1" thickBot="1">
      <c r="A99" s="80" t="s">
        <v>122</v>
      </c>
      <c r="B99" s="42" t="s">
        <v>189</v>
      </c>
      <c r="C99" s="209" t="s">
        <v>101</v>
      </c>
      <c r="D99" s="36" t="s">
        <v>24</v>
      </c>
      <c r="E99" s="36" t="s">
        <v>5</v>
      </c>
      <c r="F99" s="37" t="s">
        <v>123</v>
      </c>
      <c r="G99" s="43" t="s">
        <v>62</v>
      </c>
      <c r="H99" s="46">
        <v>412.8</v>
      </c>
      <c r="I99" s="48">
        <v>400</v>
      </c>
      <c r="J99" s="38">
        <v>0.1</v>
      </c>
      <c r="K99" s="38">
        <f>J99*I99</f>
        <v>40</v>
      </c>
      <c r="L99" s="39" t="s">
        <v>40</v>
      </c>
      <c r="M99" s="41"/>
      <c r="N99" s="160">
        <v>110</v>
      </c>
    </row>
    <row r="100" spans="1:14" s="5" customFormat="1" ht="26.25" thickBot="1">
      <c r="A100" s="80" t="s">
        <v>124</v>
      </c>
      <c r="B100" s="42" t="s">
        <v>190</v>
      </c>
      <c r="C100" s="209" t="s">
        <v>101</v>
      </c>
      <c r="D100" s="36" t="s">
        <v>24</v>
      </c>
      <c r="E100" s="36" t="s">
        <v>5</v>
      </c>
      <c r="F100" s="37" t="s">
        <v>125</v>
      </c>
      <c r="G100" s="43" t="s">
        <v>62</v>
      </c>
      <c r="H100" s="46">
        <v>412.8</v>
      </c>
      <c r="I100" s="48">
        <v>400</v>
      </c>
      <c r="J100" s="38">
        <v>0.1</v>
      </c>
      <c r="K100" s="38">
        <f>J100*I100</f>
        <v>40</v>
      </c>
      <c r="L100" s="39" t="s">
        <v>40</v>
      </c>
      <c r="M100" s="41"/>
      <c r="N100" s="160">
        <v>100</v>
      </c>
    </row>
    <row r="101" spans="1:14" s="5" customFormat="1" ht="42" customHeight="1" thickBot="1">
      <c r="A101" s="80" t="s">
        <v>126</v>
      </c>
      <c r="B101" s="42" t="s">
        <v>191</v>
      </c>
      <c r="C101" s="209" t="s">
        <v>101</v>
      </c>
      <c r="D101" s="36" t="s">
        <v>24</v>
      </c>
      <c r="E101" s="36" t="s">
        <v>154</v>
      </c>
      <c r="F101" s="37" t="s">
        <v>127</v>
      </c>
      <c r="G101" s="43" t="s">
        <v>63</v>
      </c>
      <c r="H101" s="46">
        <v>412.8</v>
      </c>
      <c r="I101" s="48">
        <v>400</v>
      </c>
      <c r="J101" s="38">
        <v>0.1</v>
      </c>
      <c r="K101" s="38">
        <f>J101*I101</f>
        <v>40</v>
      </c>
      <c r="L101" s="39" t="s">
        <v>40</v>
      </c>
      <c r="M101" s="41"/>
      <c r="N101" s="160">
        <v>5224.67</v>
      </c>
    </row>
    <row r="102" spans="1:14" s="22" customFormat="1" ht="27.75" customHeight="1" thickBot="1">
      <c r="A102" s="119" t="s">
        <v>19</v>
      </c>
      <c r="B102" s="120" t="s">
        <v>192</v>
      </c>
      <c r="C102" s="208" t="s">
        <v>43</v>
      </c>
      <c r="D102" s="121" t="s">
        <v>43</v>
      </c>
      <c r="E102" s="121" t="s">
        <v>43</v>
      </c>
      <c r="F102" s="122" t="s">
        <v>33</v>
      </c>
      <c r="G102" s="123" t="s">
        <v>43</v>
      </c>
      <c r="H102" s="46">
        <v>885.37</v>
      </c>
      <c r="I102" s="48">
        <v>1000</v>
      </c>
      <c r="J102" s="38">
        <v>0.1</v>
      </c>
      <c r="K102" s="40">
        <f>I102*J102</f>
        <v>100</v>
      </c>
      <c r="L102" s="40" t="s">
        <v>39</v>
      </c>
      <c r="M102" s="124"/>
      <c r="N102" s="167">
        <f>N103+N107+N108+N104</f>
        <v>1421.9</v>
      </c>
    </row>
    <row r="103" spans="1:14" s="5" customFormat="1" ht="27" customHeight="1" thickBot="1">
      <c r="A103" s="80" t="s">
        <v>128</v>
      </c>
      <c r="B103" s="42" t="s">
        <v>193</v>
      </c>
      <c r="C103" s="209" t="s">
        <v>101</v>
      </c>
      <c r="D103" s="36" t="s">
        <v>24</v>
      </c>
      <c r="E103" s="36" t="s">
        <v>10</v>
      </c>
      <c r="F103" s="37" t="s">
        <v>129</v>
      </c>
      <c r="G103" s="43" t="s">
        <v>62</v>
      </c>
      <c r="H103" s="46">
        <v>412.8</v>
      </c>
      <c r="I103" s="48">
        <v>400</v>
      </c>
      <c r="J103" s="38">
        <v>0.1</v>
      </c>
      <c r="K103" s="38">
        <f>J103*I103</f>
        <v>40</v>
      </c>
      <c r="L103" s="39" t="s">
        <v>40</v>
      </c>
      <c r="M103" s="41"/>
      <c r="N103" s="160">
        <v>30.5</v>
      </c>
    </row>
    <row r="104" spans="1:14" s="5" customFormat="1" ht="28.5" customHeight="1" thickBot="1">
      <c r="A104" s="80" t="s">
        <v>130</v>
      </c>
      <c r="B104" s="42" t="s">
        <v>194</v>
      </c>
      <c r="C104" s="214" t="s">
        <v>101</v>
      </c>
      <c r="D104" s="204" t="s">
        <v>24</v>
      </c>
      <c r="E104" s="204" t="s">
        <v>10</v>
      </c>
      <c r="F104" s="205" t="s">
        <v>131</v>
      </c>
      <c r="G104" s="206" t="s">
        <v>62</v>
      </c>
      <c r="H104" s="169">
        <v>412.8</v>
      </c>
      <c r="I104" s="170">
        <v>400</v>
      </c>
      <c r="J104" s="171">
        <v>0.1</v>
      </c>
      <c r="K104" s="171">
        <f>J104*I104</f>
        <v>40</v>
      </c>
      <c r="L104" s="147" t="s">
        <v>40</v>
      </c>
      <c r="M104" s="61"/>
      <c r="N104" s="174">
        <v>95.4</v>
      </c>
    </row>
    <row r="105" spans="1:14" s="5" customFormat="1" ht="12.75">
      <c r="A105" s="235" t="s">
        <v>132</v>
      </c>
      <c r="B105" s="238" t="s">
        <v>195</v>
      </c>
      <c r="C105" s="176" t="s">
        <v>59</v>
      </c>
      <c r="D105" s="154">
        <v>903</v>
      </c>
      <c r="E105" s="155" t="s">
        <v>10</v>
      </c>
      <c r="F105" s="154" t="s">
        <v>133</v>
      </c>
      <c r="G105" s="154">
        <v>610</v>
      </c>
      <c r="H105" s="177"/>
      <c r="I105" s="177"/>
      <c r="J105" s="177"/>
      <c r="K105" s="177"/>
      <c r="L105" s="177"/>
      <c r="M105" s="186"/>
      <c r="N105" s="161">
        <v>388</v>
      </c>
    </row>
    <row r="106" spans="1:14" s="5" customFormat="1" ht="12.75">
      <c r="A106" s="236"/>
      <c r="B106" s="239"/>
      <c r="C106" s="81" t="s">
        <v>59</v>
      </c>
      <c r="D106" s="152">
        <v>903</v>
      </c>
      <c r="E106" s="153" t="s">
        <v>10</v>
      </c>
      <c r="F106" s="152" t="s">
        <v>133</v>
      </c>
      <c r="G106" s="152">
        <v>610</v>
      </c>
      <c r="H106" s="175"/>
      <c r="I106" s="175"/>
      <c r="J106" s="175"/>
      <c r="K106" s="175"/>
      <c r="L106" s="175"/>
      <c r="M106" s="187"/>
      <c r="N106" s="162">
        <v>558</v>
      </c>
    </row>
    <row r="107" spans="1:14" s="5" customFormat="1" ht="13.5" thickBot="1">
      <c r="A107" s="237"/>
      <c r="B107" s="240"/>
      <c r="C107" s="180"/>
      <c r="D107" s="158" t="s">
        <v>57</v>
      </c>
      <c r="E107" s="158"/>
      <c r="F107" s="158"/>
      <c r="G107" s="158"/>
      <c r="H107" s="181"/>
      <c r="I107" s="83"/>
      <c r="J107" s="83"/>
      <c r="K107" s="83"/>
      <c r="L107" s="83"/>
      <c r="M107" s="84"/>
      <c r="N107" s="163">
        <f>SUM(N105:N106)</f>
        <v>946</v>
      </c>
    </row>
    <row r="108" spans="1:14" s="5" customFormat="1" ht="27.75" customHeight="1" thickBot="1">
      <c r="A108" s="80" t="s">
        <v>134</v>
      </c>
      <c r="B108" s="42" t="s">
        <v>196</v>
      </c>
      <c r="C108" s="211" t="s">
        <v>97</v>
      </c>
      <c r="D108" s="190" t="s">
        <v>27</v>
      </c>
      <c r="E108" s="190" t="s">
        <v>10</v>
      </c>
      <c r="F108" s="191" t="s">
        <v>135</v>
      </c>
      <c r="G108" s="192" t="s">
        <v>61</v>
      </c>
      <c r="H108" s="102">
        <v>412.8</v>
      </c>
      <c r="I108" s="103">
        <v>400</v>
      </c>
      <c r="J108" s="193">
        <v>0.1</v>
      </c>
      <c r="K108" s="193">
        <f>J108*I108</f>
        <v>40</v>
      </c>
      <c r="L108" s="194" t="s">
        <v>40</v>
      </c>
      <c r="M108" s="195"/>
      <c r="N108" s="168">
        <v>350</v>
      </c>
    </row>
    <row r="109" spans="1:14" s="22" customFormat="1" ht="30.75" customHeight="1" thickBot="1">
      <c r="A109" s="119" t="s">
        <v>136</v>
      </c>
      <c r="B109" s="120" t="s">
        <v>197</v>
      </c>
      <c r="C109" s="208" t="s">
        <v>43</v>
      </c>
      <c r="D109" s="121" t="s">
        <v>43</v>
      </c>
      <c r="E109" s="121" t="s">
        <v>43</v>
      </c>
      <c r="F109" s="122" t="s">
        <v>34</v>
      </c>
      <c r="G109" s="123" t="s">
        <v>43</v>
      </c>
      <c r="H109" s="46">
        <v>885.37</v>
      </c>
      <c r="I109" s="48">
        <v>1000</v>
      </c>
      <c r="J109" s="38">
        <v>0.1</v>
      </c>
      <c r="K109" s="40">
        <f>I109*J109</f>
        <v>100</v>
      </c>
      <c r="L109" s="40" t="s">
        <v>39</v>
      </c>
      <c r="M109" s="124"/>
      <c r="N109" s="167">
        <f>N110+N111+N115+N116</f>
        <v>2951</v>
      </c>
    </row>
    <row r="110" spans="1:14" s="5" customFormat="1" ht="26.25" thickBot="1">
      <c r="A110" s="80" t="s">
        <v>137</v>
      </c>
      <c r="B110" s="42" t="s">
        <v>198</v>
      </c>
      <c r="C110" s="209" t="s">
        <v>101</v>
      </c>
      <c r="D110" s="36" t="s">
        <v>24</v>
      </c>
      <c r="E110" s="36" t="s">
        <v>10</v>
      </c>
      <c r="F110" s="37" t="s">
        <v>138</v>
      </c>
      <c r="G110" s="43" t="s">
        <v>62</v>
      </c>
      <c r="H110" s="46">
        <v>412.8</v>
      </c>
      <c r="I110" s="48">
        <v>400</v>
      </c>
      <c r="J110" s="38">
        <v>0.1</v>
      </c>
      <c r="K110" s="38">
        <f>J110*I110</f>
        <v>40</v>
      </c>
      <c r="L110" s="39" t="s">
        <v>40</v>
      </c>
      <c r="M110" s="41"/>
      <c r="N110" s="160">
        <v>700</v>
      </c>
    </row>
    <row r="111" spans="1:14" s="5" customFormat="1" ht="26.25" thickBot="1">
      <c r="A111" s="80" t="s">
        <v>139</v>
      </c>
      <c r="B111" s="42" t="s">
        <v>207</v>
      </c>
      <c r="C111" s="209" t="s">
        <v>101</v>
      </c>
      <c r="D111" s="36" t="s">
        <v>24</v>
      </c>
      <c r="E111" s="36" t="s">
        <v>10</v>
      </c>
      <c r="F111" s="37" t="s">
        <v>140</v>
      </c>
      <c r="G111" s="43" t="s">
        <v>62</v>
      </c>
      <c r="H111" s="46">
        <v>412.8</v>
      </c>
      <c r="I111" s="48">
        <v>400</v>
      </c>
      <c r="J111" s="38">
        <v>0.1</v>
      </c>
      <c r="K111" s="38">
        <f>J111*I111</f>
        <v>40</v>
      </c>
      <c r="L111" s="39" t="s">
        <v>40</v>
      </c>
      <c r="M111" s="41"/>
      <c r="N111" s="160">
        <v>210</v>
      </c>
    </row>
    <row r="112" spans="1:14" s="5" customFormat="1" ht="12.75">
      <c r="A112" s="235" t="s">
        <v>141</v>
      </c>
      <c r="B112" s="243" t="s">
        <v>199</v>
      </c>
      <c r="C112" s="176" t="s">
        <v>44</v>
      </c>
      <c r="D112" s="56" t="s">
        <v>36</v>
      </c>
      <c r="E112" s="56" t="s">
        <v>42</v>
      </c>
      <c r="F112" s="57" t="s">
        <v>142</v>
      </c>
      <c r="G112" s="58" t="s">
        <v>62</v>
      </c>
      <c r="H112" s="62">
        <v>906</v>
      </c>
      <c r="I112" s="60">
        <v>1032</v>
      </c>
      <c r="J112" s="59">
        <v>0.1</v>
      </c>
      <c r="K112" s="59">
        <f>J112*I112</f>
        <v>103.2</v>
      </c>
      <c r="L112" s="242"/>
      <c r="M112" s="61"/>
      <c r="N112" s="161">
        <v>577</v>
      </c>
    </row>
    <row r="113" spans="1:14" s="5" customFormat="1" ht="12.75">
      <c r="A113" s="241"/>
      <c r="B113" s="244"/>
      <c r="C113" s="44" t="s">
        <v>101</v>
      </c>
      <c r="D113" s="17" t="s">
        <v>24</v>
      </c>
      <c r="E113" s="17" t="s">
        <v>42</v>
      </c>
      <c r="F113" s="16" t="s">
        <v>142</v>
      </c>
      <c r="G113" s="45" t="s">
        <v>62</v>
      </c>
      <c r="H113" s="47">
        <v>27</v>
      </c>
      <c r="I113" s="49">
        <v>180</v>
      </c>
      <c r="J113" s="18">
        <v>0.1</v>
      </c>
      <c r="K113" s="18">
        <f>J113*I113</f>
        <v>18</v>
      </c>
      <c r="L113" s="231"/>
      <c r="M113" s="113"/>
      <c r="N113" s="162">
        <v>459</v>
      </c>
    </row>
    <row r="114" spans="1:14" s="5" customFormat="1" ht="12.75">
      <c r="A114" s="241"/>
      <c r="B114" s="244"/>
      <c r="C114" s="44" t="s">
        <v>59</v>
      </c>
      <c r="D114" s="108" t="s">
        <v>21</v>
      </c>
      <c r="E114" s="108" t="s">
        <v>42</v>
      </c>
      <c r="F114" s="109" t="s">
        <v>142</v>
      </c>
      <c r="G114" s="110" t="s">
        <v>62</v>
      </c>
      <c r="H114" s="111">
        <v>906</v>
      </c>
      <c r="I114" s="107">
        <v>1032</v>
      </c>
      <c r="J114" s="112">
        <v>0.1</v>
      </c>
      <c r="K114" s="112">
        <f>J114*I114</f>
        <v>103.2</v>
      </c>
      <c r="L114" s="106"/>
      <c r="M114" s="9"/>
      <c r="N114" s="164">
        <v>180</v>
      </c>
    </row>
    <row r="115" spans="1:14" s="5" customFormat="1" ht="13.5" thickBot="1">
      <c r="A115" s="237"/>
      <c r="B115" s="245"/>
      <c r="C115" s="232" t="s">
        <v>57</v>
      </c>
      <c r="D115" s="233"/>
      <c r="E115" s="233"/>
      <c r="F115" s="233"/>
      <c r="G115" s="234"/>
      <c r="H115" s="63"/>
      <c r="I115" s="50">
        <f>SUM(I112:I113)</f>
        <v>1212</v>
      </c>
      <c r="J115" s="50">
        <f>SUM(J112:J113)</f>
        <v>0.2</v>
      </c>
      <c r="K115" s="50">
        <f>SUM(K112:K113)</f>
        <v>121.2</v>
      </c>
      <c r="L115" s="50">
        <f>SUM(L112:L113)</f>
        <v>0</v>
      </c>
      <c r="M115" s="75">
        <f>SUM(M112:M113)</f>
        <v>0</v>
      </c>
      <c r="N115" s="163">
        <f>SUM(N112:N114)</f>
        <v>1216</v>
      </c>
    </row>
    <row r="116" spans="1:14" s="5" customFormat="1" ht="33.75" customHeight="1" thickBot="1">
      <c r="A116" s="80" t="s">
        <v>143</v>
      </c>
      <c r="B116" s="42" t="s">
        <v>200</v>
      </c>
      <c r="C116" s="209" t="s">
        <v>101</v>
      </c>
      <c r="D116" s="36" t="s">
        <v>24</v>
      </c>
      <c r="E116" s="36" t="s">
        <v>10</v>
      </c>
      <c r="F116" s="37" t="s">
        <v>144</v>
      </c>
      <c r="G116" s="43" t="s">
        <v>62</v>
      </c>
      <c r="H116" s="46">
        <v>412.8</v>
      </c>
      <c r="I116" s="48">
        <v>400</v>
      </c>
      <c r="J116" s="38">
        <v>0.1</v>
      </c>
      <c r="K116" s="38">
        <f>J116*I116</f>
        <v>40</v>
      </c>
      <c r="L116" s="39" t="s">
        <v>40</v>
      </c>
      <c r="M116" s="41"/>
      <c r="N116" s="160">
        <v>825</v>
      </c>
    </row>
    <row r="117" spans="1:14" s="22" customFormat="1" ht="28.5" customHeight="1" thickBot="1">
      <c r="A117" s="119" t="s">
        <v>145</v>
      </c>
      <c r="B117" s="120" t="s">
        <v>201</v>
      </c>
      <c r="C117" s="210" t="s">
        <v>43</v>
      </c>
      <c r="D117" s="149" t="s">
        <v>43</v>
      </c>
      <c r="E117" s="149" t="s">
        <v>43</v>
      </c>
      <c r="F117" s="150" t="s">
        <v>146</v>
      </c>
      <c r="G117" s="151" t="s">
        <v>43</v>
      </c>
      <c r="H117" s="46">
        <v>885.37</v>
      </c>
      <c r="I117" s="48">
        <v>1000</v>
      </c>
      <c r="J117" s="38">
        <v>0.1</v>
      </c>
      <c r="K117" s="40">
        <f>I117*J117</f>
        <v>100</v>
      </c>
      <c r="L117" s="40" t="s">
        <v>39</v>
      </c>
      <c r="M117" s="124"/>
      <c r="N117" s="160">
        <f>N120</f>
        <v>1055.4</v>
      </c>
    </row>
    <row r="118" spans="1:14" s="5" customFormat="1" ht="12.75">
      <c r="A118" s="235" t="s">
        <v>43</v>
      </c>
      <c r="B118" s="238" t="s">
        <v>147</v>
      </c>
      <c r="C118" s="176" t="s">
        <v>101</v>
      </c>
      <c r="D118" s="154">
        <v>902</v>
      </c>
      <c r="E118" s="155" t="s">
        <v>52</v>
      </c>
      <c r="F118" s="154" t="s">
        <v>146</v>
      </c>
      <c r="G118" s="156">
        <v>240</v>
      </c>
      <c r="H118" s="116"/>
      <c r="I118" s="117"/>
      <c r="J118" s="118"/>
      <c r="K118" s="118"/>
      <c r="L118" s="118"/>
      <c r="M118" s="116"/>
      <c r="N118" s="165">
        <v>644.6</v>
      </c>
    </row>
    <row r="119" spans="1:14" s="5" customFormat="1" ht="12.75">
      <c r="A119" s="236"/>
      <c r="B119" s="239"/>
      <c r="C119" s="81" t="s">
        <v>59</v>
      </c>
      <c r="D119" s="152">
        <v>903</v>
      </c>
      <c r="E119" s="153" t="s">
        <v>52</v>
      </c>
      <c r="F119" s="152" t="s">
        <v>146</v>
      </c>
      <c r="G119" s="157">
        <v>610</v>
      </c>
      <c r="H119" s="47"/>
      <c r="I119" s="49"/>
      <c r="J119" s="148"/>
      <c r="K119" s="148"/>
      <c r="L119" s="148"/>
      <c r="M119" s="47"/>
      <c r="N119" s="162">
        <v>410.8</v>
      </c>
    </row>
    <row r="120" spans="1:14" s="5" customFormat="1" ht="13.5" thickBot="1">
      <c r="A120" s="237"/>
      <c r="B120" s="240"/>
      <c r="C120" s="180"/>
      <c r="D120" s="158" t="s">
        <v>57</v>
      </c>
      <c r="E120" s="158"/>
      <c r="F120" s="158"/>
      <c r="G120" s="159"/>
      <c r="H120" s="114"/>
      <c r="I120" s="103"/>
      <c r="J120" s="115"/>
      <c r="K120" s="115"/>
      <c r="L120" s="115"/>
      <c r="M120" s="102"/>
      <c r="N120" s="168">
        <f>SUM(N118:N119)</f>
        <v>1055.4</v>
      </c>
    </row>
    <row r="121" spans="1:16" s="5" customFormat="1" ht="18" customHeight="1" thickBot="1">
      <c r="A121" s="246" t="s">
        <v>58</v>
      </c>
      <c r="B121" s="247"/>
      <c r="C121" s="248"/>
      <c r="D121" s="248"/>
      <c r="E121" s="248"/>
      <c r="F121" s="248"/>
      <c r="G121" s="249"/>
      <c r="H121" s="85" t="e">
        <f>#REF!+#REF!+#REF!+#REF!+#REF!+#REF!+#REF!+#REF!+#REF!+#REF!+#REF!+#REF!+#REF!+#REF!+#REF!+#REF!+#REF!+#REF!+#REF!+#REF!+#REF!+#REF!+#REF!+#REF!+#REF!+#REF!+#REF!+#REF!+#REF!+#REF!+#REF!+#REF!+#REF!+H28+#REF!+#REF!+#REF!+H16+#REF!</f>
        <v>#REF!</v>
      </c>
      <c r="I121" s="48" t="e">
        <f>I16+#REF!+#REF!+I27+I28+#REF!+#REF!+#REF!+#REF!+#REF!+#REF!+#REF!+#REF!+#REF!+#REF!+#REF!+#REF!+#REF!+#REF!+#REF!+#REF!+#REF!+#REF!+I35+#REF!+#REF!+#REF!+#REF!+#REF!+#REF!+#REF!</f>
        <v>#REF!</v>
      </c>
      <c r="J121" s="86" t="e">
        <f>J16+#REF!+#REF!+J27+J28+#REF!+#REF!+#REF!+#REF!+#REF!+#REF!+#REF!+#REF!+#REF!+#REF!+#REF!+#REF!+#REF!+#REF!+#REF!+#REF!+#REF!+#REF!+J35+#REF!+#REF!+#REF!+#REF!+#REF!+#REF!+#REF!</f>
        <v>#REF!</v>
      </c>
      <c r="K121" s="86" t="e">
        <f>K16+#REF!+#REF!+K27+K28+#REF!+#REF!+#REF!+#REF!+#REF!+#REF!+#REF!+#REF!+#REF!+#REF!+#REF!+#REF!+#REF!+#REF!+#REF!+#REF!+#REF!+#REF!+K35+#REF!+#REF!+#REF!+#REF!+#REF!+#REF!+#REF!</f>
        <v>#REF!</v>
      </c>
      <c r="L121" s="86" t="e">
        <f>L16+#REF!+#REF!+L27+L28+#REF!+#REF!+#REF!+#REF!+#REF!+#REF!+#REF!+#REF!+#REF!+#REF!+#REF!+#REF!+#REF!+#REF!+#REF!+#REF!+#REF!+#REF!+L35+#REF!+#REF!+#REF!+#REF!+#REF!+#REF!+#REF!</f>
        <v>#VALUE!</v>
      </c>
      <c r="M121" s="85" t="e">
        <f>M16+#REF!+#REF!+M27+M28+#REF!+#REF!+#REF!+#REF!+#REF!+#REF!+#REF!+#REF!+#REF!+#REF!+#REF!+#REF!+#REF!+#REF!+#REF!+#REF!+#REF!+#REF!+M35+#REF!+#REF!+#REF!+#REF!+#REF!+#REF!+#REF!</f>
        <v>#REF!</v>
      </c>
      <c r="N121" s="160">
        <f>N117+N109+N102+N98+N94+N92+N80+N75+N64+N54+N43+N16</f>
        <v>155247.47999999998</v>
      </c>
      <c r="P121" s="134"/>
    </row>
    <row r="122" spans="1:14" ht="10.5" customHeight="1">
      <c r="A122" s="87"/>
      <c r="B122" s="88"/>
      <c r="C122" s="89"/>
      <c r="D122" s="87"/>
      <c r="E122" s="87"/>
      <c r="F122" s="87"/>
      <c r="G122" s="13" t="e">
        <f>I122-I121</f>
        <v>#VALUE!</v>
      </c>
      <c r="H122" s="14">
        <f>E124+E125+F126+E127+E128+E129+E130+E131+E132+E133+E134</f>
        <v>0</v>
      </c>
      <c r="I122" s="14" t="e">
        <f>F124+F125+I126+F127+F128+F129+F130+F131+F132+F133+F134</f>
        <v>#VALUE!</v>
      </c>
      <c r="J122" s="90"/>
      <c r="K122" s="90"/>
      <c r="L122" s="91"/>
      <c r="M122" s="9"/>
      <c r="N122" s="14">
        <f>L124+L125+M126+L127+L128+L129+L130+L131+L132+L133+L134</f>
        <v>0</v>
      </c>
    </row>
    <row r="123" spans="1:14" ht="12.75" customHeight="1" hidden="1">
      <c r="A123" s="87"/>
      <c r="B123" s="88" t="s">
        <v>35</v>
      </c>
      <c r="D123" s="87"/>
      <c r="E123" s="87"/>
      <c r="F123" s="92"/>
      <c r="G123" s="92"/>
      <c r="H123" s="92"/>
      <c r="I123" s="92"/>
      <c r="J123" s="93"/>
      <c r="K123" s="90"/>
      <c r="L123" s="94"/>
      <c r="M123" s="9"/>
      <c r="N123" s="92"/>
    </row>
    <row r="124" spans="1:14" ht="12.75" hidden="1">
      <c r="A124" s="95"/>
      <c r="B124" s="96"/>
      <c r="C124" s="97"/>
      <c r="D124" s="95"/>
      <c r="E124" s="98"/>
      <c r="F124" s="99"/>
      <c r="G124" s="99"/>
      <c r="H124" s="99"/>
      <c r="I124" s="99"/>
      <c r="J124" s="100"/>
      <c r="K124" s="9"/>
      <c r="L124" s="9"/>
      <c r="M124" s="9"/>
      <c r="N124" s="99"/>
    </row>
    <row r="125" spans="4:14" ht="12.75">
      <c r="D125" s="5"/>
      <c r="E125" s="11"/>
      <c r="F125" s="7"/>
      <c r="G125" s="7"/>
      <c r="H125" s="7"/>
      <c r="I125" s="7"/>
      <c r="J125" s="7"/>
      <c r="N125" s="7"/>
    </row>
    <row r="126" spans="1:14" ht="21.75" customHeight="1">
      <c r="A126" s="64" t="s">
        <v>46</v>
      </c>
      <c r="B126" s="65"/>
      <c r="C126" s="66"/>
      <c r="D126" s="67"/>
      <c r="E126" s="68"/>
      <c r="F126" s="69"/>
      <c r="G126" s="74"/>
      <c r="H126" s="71"/>
      <c r="I126" s="70" t="s">
        <v>41</v>
      </c>
      <c r="J126" s="72"/>
      <c r="K126" s="73"/>
      <c r="L126" s="73"/>
      <c r="M126" s="73"/>
      <c r="N126" s="70" t="s">
        <v>60</v>
      </c>
    </row>
    <row r="127" spans="4:14" ht="21.75" customHeight="1">
      <c r="D127" s="5"/>
      <c r="E127" s="12"/>
      <c r="F127" s="7"/>
      <c r="G127" s="7"/>
      <c r="H127" s="7"/>
      <c r="I127" s="7"/>
      <c r="J127" s="7"/>
      <c r="N127" s="7"/>
    </row>
    <row r="128" spans="4:14" ht="12.75">
      <c r="D128" s="5"/>
      <c r="E128" s="12"/>
      <c r="F128" s="7"/>
      <c r="G128" s="7"/>
      <c r="H128" s="7"/>
      <c r="I128" s="7"/>
      <c r="J128" s="7"/>
      <c r="N128" s="7"/>
    </row>
    <row r="129" spans="4:14" ht="12.75">
      <c r="D129" s="5"/>
      <c r="E129" s="12"/>
      <c r="F129" s="7"/>
      <c r="G129" s="7"/>
      <c r="H129" s="7"/>
      <c r="I129" s="7"/>
      <c r="J129" s="7"/>
      <c r="N129" s="7"/>
    </row>
    <row r="130" spans="4:14" ht="12.75">
      <c r="D130" s="5"/>
      <c r="E130" s="12"/>
      <c r="F130" s="7"/>
      <c r="G130" s="7"/>
      <c r="H130" s="7"/>
      <c r="I130" s="7"/>
      <c r="J130" s="7"/>
      <c r="N130" s="7"/>
    </row>
    <row r="131" spans="4:14" ht="12.75">
      <c r="D131" s="5"/>
      <c r="E131" s="12"/>
      <c r="F131" s="7"/>
      <c r="G131" s="7"/>
      <c r="H131" s="7"/>
      <c r="I131" s="7"/>
      <c r="J131" s="7"/>
      <c r="N131" s="7"/>
    </row>
    <row r="132" spans="4:14" ht="12.75">
      <c r="D132" s="5"/>
      <c r="E132" s="12"/>
      <c r="F132" s="7"/>
      <c r="G132" s="7"/>
      <c r="H132" s="7"/>
      <c r="I132" s="7"/>
      <c r="J132" s="7"/>
      <c r="N132" s="7"/>
    </row>
    <row r="133" spans="4:14" ht="12.75">
      <c r="D133" s="5"/>
      <c r="E133" s="12"/>
      <c r="F133" s="7"/>
      <c r="G133" s="7"/>
      <c r="H133" s="7"/>
      <c r="I133" s="7"/>
      <c r="J133" s="7"/>
      <c r="N133" s="7"/>
    </row>
    <row r="134" spans="4:14" ht="12.75">
      <c r="D134" s="5"/>
      <c r="E134" s="12"/>
      <c r="F134" s="7"/>
      <c r="G134" s="7"/>
      <c r="H134" s="5"/>
      <c r="I134" s="5"/>
      <c r="J134" s="7"/>
      <c r="N134" s="5"/>
    </row>
    <row r="135" spans="4:14" ht="12.75">
      <c r="D135" s="5"/>
      <c r="E135" s="6"/>
      <c r="F135" s="7"/>
      <c r="G135" s="7"/>
      <c r="H135" s="7"/>
      <c r="I135" s="7"/>
      <c r="J135" s="7"/>
      <c r="N135" s="7"/>
    </row>
    <row r="136" spans="5:14" ht="12.75">
      <c r="E136" s="3"/>
      <c r="G136" s="3"/>
      <c r="H136" s="3"/>
      <c r="I136" s="3"/>
      <c r="J136" s="3"/>
      <c r="N136" s="3"/>
    </row>
    <row r="137" spans="5:6" ht="12.75">
      <c r="E137" s="3"/>
      <c r="F137" s="4"/>
    </row>
    <row r="138" spans="5:6" ht="12.75">
      <c r="E138" s="3"/>
      <c r="F138" s="4"/>
    </row>
    <row r="139" spans="5:6" ht="12.75">
      <c r="E139" s="3"/>
      <c r="F139" s="3"/>
    </row>
    <row r="140" spans="5:6" ht="12.75">
      <c r="E140" s="3"/>
      <c r="F140" s="3"/>
    </row>
  </sheetData>
  <mergeCells count="76">
    <mergeCell ref="A10:N10"/>
    <mergeCell ref="A14:A15"/>
    <mergeCell ref="B14:B15"/>
    <mergeCell ref="C14:C15"/>
    <mergeCell ref="D14:G14"/>
    <mergeCell ref="H14:H15"/>
    <mergeCell ref="I14:I15"/>
    <mergeCell ref="K14:K15"/>
    <mergeCell ref="L14:L15"/>
    <mergeCell ref="N14:N15"/>
    <mergeCell ref="A17:A20"/>
    <mergeCell ref="B17:B20"/>
    <mergeCell ref="L17:L19"/>
    <mergeCell ref="C20:G20"/>
    <mergeCell ref="A21:A24"/>
    <mergeCell ref="B21:B24"/>
    <mergeCell ref="L21:L23"/>
    <mergeCell ref="C24:G24"/>
    <mergeCell ref="A25:A27"/>
    <mergeCell ref="B25:B27"/>
    <mergeCell ref="L25:L26"/>
    <mergeCell ref="C27:G27"/>
    <mergeCell ref="A29:A31"/>
    <mergeCell ref="B29:B31"/>
    <mergeCell ref="L29:L30"/>
    <mergeCell ref="C31:G31"/>
    <mergeCell ref="A32:A35"/>
    <mergeCell ref="B32:B35"/>
    <mergeCell ref="L32:L33"/>
    <mergeCell ref="C35:G35"/>
    <mergeCell ref="A36:A39"/>
    <mergeCell ref="B36:B39"/>
    <mergeCell ref="L36:L38"/>
    <mergeCell ref="C39:G39"/>
    <mergeCell ref="C71:G71"/>
    <mergeCell ref="A40:A42"/>
    <mergeCell ref="B40:B42"/>
    <mergeCell ref="A59:A62"/>
    <mergeCell ref="B59:B62"/>
    <mergeCell ref="A50:A53"/>
    <mergeCell ref="B50:B53"/>
    <mergeCell ref="B95:B97"/>
    <mergeCell ref="L95:L96"/>
    <mergeCell ref="C97:G97"/>
    <mergeCell ref="L81:L82"/>
    <mergeCell ref="C84:G84"/>
    <mergeCell ref="B85:B87"/>
    <mergeCell ref="B81:B84"/>
    <mergeCell ref="L88:L89"/>
    <mergeCell ref="C91:G91"/>
    <mergeCell ref="L112:L113"/>
    <mergeCell ref="C115:G115"/>
    <mergeCell ref="A118:A120"/>
    <mergeCell ref="B118:B120"/>
    <mergeCell ref="A112:A115"/>
    <mergeCell ref="B112:B115"/>
    <mergeCell ref="A121:G121"/>
    <mergeCell ref="A47:A49"/>
    <mergeCell ref="B47:B49"/>
    <mergeCell ref="A44:A46"/>
    <mergeCell ref="B44:B46"/>
    <mergeCell ref="A88:A91"/>
    <mergeCell ref="B88:B91"/>
    <mergeCell ref="A105:A107"/>
    <mergeCell ref="B105:B107"/>
    <mergeCell ref="A95:A97"/>
    <mergeCell ref="L50:L51"/>
    <mergeCell ref="C53:G53"/>
    <mergeCell ref="A85:A87"/>
    <mergeCell ref="A76:A78"/>
    <mergeCell ref="B76:B78"/>
    <mergeCell ref="A81:A84"/>
    <mergeCell ref="L59:L60"/>
    <mergeCell ref="C62:G62"/>
    <mergeCell ref="A66:A71"/>
    <mergeCell ref="B66:B71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Унжакова Татьяна Александровна</dc:creator>
  <cp:keywords/>
  <dc:description/>
  <cp:lastModifiedBy>ShargorodskayaVA</cp:lastModifiedBy>
  <cp:lastPrinted>2013-11-15T02:40:30Z</cp:lastPrinted>
  <dcterms:created xsi:type="dcterms:W3CDTF">2004-04-09T11:06:15Z</dcterms:created>
  <dcterms:modified xsi:type="dcterms:W3CDTF">2013-12-25T04:18:43Z</dcterms:modified>
  <cp:category/>
  <cp:version/>
  <cp:contentType/>
  <cp:contentStatus/>
</cp:coreProperties>
</file>